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942edf7fa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22443f476ce44f4"/>
    <x:sheet xmlns:r="http://schemas.openxmlformats.org/officeDocument/2006/relationships" name="Role Design" sheetId="2" r:id="R1888919619534b47"/>
    <x:sheet xmlns:r="http://schemas.openxmlformats.org/officeDocument/2006/relationships" name="Measures" sheetId="3" r:id="R112cda57568f4732"/>
    <x:sheet xmlns:r="http://schemas.openxmlformats.org/officeDocument/2006/relationships" name="Crediting Rules" sheetId="4" r:id="R2100253e700e4f22"/>
    <x:sheet xmlns:r="http://schemas.openxmlformats.org/officeDocument/2006/relationships" name="Payout Curve" sheetId="5" r:id="Reae9566a80cd48ff"/>
    <x:sheet xmlns:r="http://schemas.openxmlformats.org/officeDocument/2006/relationships" name="Ramp &amp; Draw" sheetId="6" r:id="Rf38221c5ee2742c0"/>
    <x:sheet xmlns:r="http://schemas.openxmlformats.org/officeDocument/2006/relationships" name="Cost Model" sheetId="7" r:id="Rab62ddab682e4930"/>
    <x:sheet xmlns:r="http://schemas.openxmlformats.org/officeDocument/2006/relationships" name="Scenarios" sheetId="8" r:id="R1ae6ff28b6c540a5"/>
    <x:sheet xmlns:r="http://schemas.openxmlformats.org/officeDocument/2006/relationships" name="Governance" sheetId="9" r:id="Rfcf2957bcf34450f"/>
    <x:sheet xmlns:r="http://schemas.openxmlformats.org/officeDocument/2006/relationships" name="Sources" sheetId="10" r:id="R4b98b743170a46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%"/>
    <x:numFmt numFmtId="202" formatCode="0.0x"/>
    <x:numFmt numFmtId="203" formatCode="0.0%"/>
  </x:numFmts>
  <x:fonts count="11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Aptos"/>
    </x:font>
    <x:font>
      <x:b/>
      <x:sz val="11"/>
      <x:color rgb="FF203238"/>
      <x:name val="Carlito"/>
    </x:font>
    <x:font>
      <x:b/>
      <x:sz val="11"/>
      <x:name val="Carlito"/>
    </x:font>
    <x:font>
      <x:b/>
      <x:sz val="9"/>
      <x:color rgb="FF203238"/>
      <x:name val="Aptos"/>
    </x:font>
    <x:font>
      <x:sz val="9"/>
      <x:color rgb="FF203238"/>
      <x:name val="Aptos"/>
    </x:font>
    <x:font>
      <x:b/>
      <x:sz val="11"/>
      <x:color rgb="FFFFFFFF"/>
      <x:name val="Carlito"/>
    </x:font>
    <x:font>
      <x:b/>
      <x:sz val="11"/>
      <x:color rgb="FF1E4C86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FFF1DD"/>
      </x:patternFill>
    </x:fill>
    <x:fill>
      <x:patternFill patternType="solid">
        <x:fgColor rgb="FF79AFA6"/>
      </x:patternFill>
    </x:fill>
    <x:fill>
      <x:patternFill patternType="solid">
        <x:fgColor rgb="FFEDF6F2"/>
      </x:patternFill>
    </x:fill>
    <x:fill>
      <x:patternFill patternType="solid">
        <x:fgColor rgb="FFEAF2FF"/>
      </x:patternFill>
    </x:fill>
    <x:fill>
      <x:patternFill patternType="solid">
        <x:fgColor rgb="FFFFF1DD"/>
      </x:patternFill>
    </x:fill>
    <x:fill>
      <x:patternFill patternType="solid">
        <x:fgColor rgb="FFFFF1DD"/>
      </x:patternFill>
    </x:fill>
    <x:fill>
      <x:patternFill patternType="solid">
        <x:fgColor rgb="FFFFF1DD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1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/>
    <x:xf numFmtId="0" fontId="5" fillId="4" borderId="0" xfId="0" applyNumberFormat="1" applyFont="1" applyFill="1" applyBorder="1"/>
    <x:xf numFmtId="0" fontId="5" fillId="5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8" fillId="7" borderId="2" xfId="0" applyNumberFormat="1" applyFont="1" applyFill="1" applyBorder="1"/>
    <x:xf numFmtId="0" fontId="0" fillId="6" borderId="2" xfId="0" applyNumberFormat="1" applyFont="1" applyFill="1" applyBorder="1"/>
    <x:xf numFmtId="0" fontId="0" fillId="0" borderId="3" xfId="0" applyNumberFormat="1" applyFont="1" applyFill="1" applyBorder="1"/>
    <x:xf numFmtId="0" fontId="8" fillId="7" borderId="3" xfId="0" applyNumberFormat="1" applyFont="1" applyFill="1" applyBorder="1"/>
    <x:xf numFmtId="0" fontId="0" fillId="6" borderId="3" xfId="0" applyNumberFormat="1" applyFont="1" applyFill="1" applyBorder="1"/>
    <x:xf numFmtId="200" fontId="8" fillId="7" borderId="2" xfId="0" applyNumberFormat="1" applyFont="1" applyFill="1" applyBorder="1"/>
    <x:xf numFmtId="200" fontId="8" fillId="7" borderId="3" xfId="0" applyNumberFormat="1" applyFont="1" applyFill="1" applyBorder="1"/>
    <x:xf numFmtId="201" fontId="8" fillId="7" borderId="2" xfId="0" applyNumberFormat="1" applyFont="1" applyFill="1" applyBorder="1"/>
    <x:xf numFmtId="201" fontId="8" fillId="7" borderId="3" xfId="0" applyNumberFormat="1" applyFont="1" applyFill="1" applyBorder="1"/>
    <x:xf numFmtId="200" fontId="0" fillId="6" borderId="2" xfId="0" applyNumberFormat="1" applyFont="1" applyFill="1" applyBorder="1"/>
    <x:xf numFmtId="200" fontId="0" fillId="6" borderId="3" xfId="0" applyNumberFormat="1" applyFont="1" applyFill="1" applyBorder="1"/>
    <x:xf numFmtId="202" fontId="0" fillId="6" borderId="2" xfId="0" applyNumberFormat="1" applyFont="1" applyFill="1" applyBorder="1"/>
    <x:xf numFmtId="202" fontId="0" fillId="6" borderId="3" xfId="0" applyNumberFormat="1" applyFont="1" applyFill="1" applyBorder="1"/>
    <x:xf numFmtId="0" fontId="4" fillId="4" borderId="0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6" fillId="0" borderId="2" xfId="0" applyNumberFormat="1" applyFont="1" applyFill="1" applyBorder="1"/>
    <x:xf numFmtId="0" fontId="5" fillId="7" borderId="2" xfId="0" applyNumberFormat="1" applyFont="1" applyFill="1" applyBorder="1"/>
    <x:xf numFmtId="200" fontId="5" fillId="7" borderId="2" xfId="0" applyNumberFormat="1" applyFont="1" applyFill="1" applyBorder="1"/>
    <x:xf numFmtId="201" fontId="5" fillId="7" borderId="2" xfId="0" applyNumberFormat="1" applyFont="1" applyFill="1" applyBorder="1"/>
    <x:xf numFmtId="200" fontId="6" fillId="6" borderId="2" xfId="0" applyNumberFormat="1" applyFont="1" applyFill="1" applyBorder="1"/>
    <x:xf numFmtId="202" fontId="6" fillId="6" borderId="2" xfId="0" applyNumberFormat="1" applyFont="1" applyFill="1" applyBorder="1"/>
    <x:xf numFmtId="0" fontId="6" fillId="0" borderId="3" xfId="0" applyNumberFormat="1" applyFont="1" applyFill="1" applyBorder="1"/>
    <x:xf numFmtId="0" fontId="5" fillId="7" borderId="3" xfId="0" applyNumberFormat="1" applyFont="1" applyFill="1" applyBorder="1"/>
    <x:xf numFmtId="200" fontId="5" fillId="7" borderId="3" xfId="0" applyNumberFormat="1" applyFont="1" applyFill="1" applyBorder="1"/>
    <x:xf numFmtId="201" fontId="5" fillId="7" borderId="3" xfId="0" applyNumberFormat="1" applyFont="1" applyFill="1" applyBorder="1"/>
    <x:xf numFmtId="200" fontId="6" fillId="6" borderId="3" xfId="0" applyNumberFormat="1" applyFont="1" applyFill="1" applyBorder="1"/>
    <x:xf numFmtId="202" fontId="6" fillId="6" borderId="3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5" fillId="7" borderId="2" xfId="0" applyNumberFormat="1" applyFont="1" applyFill="1" applyBorder="1" applyAlignment="1">
      <x:alignment wrapText="1"/>
    </x:xf>
    <x:xf numFmtId="200" fontId="5" fillId="7" borderId="2" xfId="0" applyNumberFormat="1" applyFont="1" applyFill="1" applyBorder="1" applyAlignment="1">
      <x:alignment wrapText="1"/>
    </x:xf>
    <x:xf numFmtId="201" fontId="5" fillId="7" borderId="2" xfId="0" applyNumberFormat="1" applyFont="1" applyFill="1" applyBorder="1" applyAlignment="1">
      <x:alignment wrapText="1"/>
    </x:xf>
    <x:xf numFmtId="200" fontId="6" fillId="6" borderId="2" xfId="0" applyNumberFormat="1" applyFont="1" applyFill="1" applyBorder="1" applyAlignment="1">
      <x:alignment wrapText="1"/>
    </x:xf>
    <x:xf numFmtId="202" fontId="6" fillId="6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5" fillId="7" borderId="3" xfId="0" applyNumberFormat="1" applyFont="1" applyFill="1" applyBorder="1" applyAlignment="1">
      <x:alignment wrapText="1"/>
    </x:xf>
    <x:xf numFmtId="200" fontId="5" fillId="7" borderId="3" xfId="0" applyNumberFormat="1" applyFont="1" applyFill="1" applyBorder="1" applyAlignment="1">
      <x:alignment wrapText="1"/>
    </x:xf>
    <x:xf numFmtId="201" fontId="5" fillId="7" borderId="3" xfId="0" applyNumberFormat="1" applyFont="1" applyFill="1" applyBorder="1" applyAlignment="1">
      <x:alignment wrapText="1"/>
    </x:xf>
    <x:xf numFmtId="200" fontId="6" fillId="6" borderId="3" xfId="0" applyNumberFormat="1" applyFont="1" applyFill="1" applyBorder="1" applyAlignment="1">
      <x:alignment wrapText="1"/>
    </x:xf>
    <x:xf numFmtId="202" fontId="6" fillId="6" borderId="3" xfId="0" applyNumberFormat="1" applyFont="1" applyFill="1" applyBorder="1" applyAlignment="1">
      <x:alignment wrapText="1"/>
    </x:xf>
    <x:xf numFmtId="201" fontId="0" fillId="6" borderId="2" xfId="0" applyNumberFormat="1" applyFont="1" applyFill="1" applyBorder="1"/>
    <x:xf numFmtId="201" fontId="0" fillId="6" borderId="3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201" fontId="6" fillId="6" borderId="2" xfId="0" applyNumberFormat="1" applyFont="1" applyFill="1" applyBorder="1"/>
    <x:xf numFmtId="201" fontId="6" fillId="6" borderId="3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wrapText="1"/>
    </x:xf>
    <x:xf numFmtId="201" fontId="6" fillId="6" borderId="2" xfId="0" applyNumberFormat="1" applyFont="1" applyFill="1" applyBorder="1" applyAlignment="1">
      <x:alignment wrapText="1"/>
    </x:xf>
    <x:xf numFmtId="201" fontId="6" fillId="6" borderId="3" xfId="0" applyNumberFormat="1" applyFont="1" applyFill="1" applyBorder="1" applyAlignment="1">
      <x:alignment wrapText="1"/>
    </x:xf>
    <x:xf numFmtId="200" fontId="8" fillId="7" borderId="0" xfId="0" applyNumberFormat="1" applyFont="1" applyFill="1" applyBorder="1"/>
    <x:xf numFmtId="201" fontId="8" fillId="7" borderId="0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0" fontId="5" fillId="7" borderId="0" xfId="0" applyNumberFormat="1" applyFont="1" applyFill="1" applyBorder="1"/>
    <x:xf numFmtId="201" fontId="5" fillId="7" borderId="0" xfId="0" applyNumberFormat="1" applyFont="1" applyFill="1" applyBorder="1"/>
    <x:xf numFmtId="0" fontId="5" fillId="7" borderId="0" xfId="0" applyNumberFormat="1" applyFont="1" applyFill="1" applyBorder="1"/>
    <x:xf numFmtId="201" fontId="6" fillId="0" borderId="2" xfId="0" applyNumberFormat="1" applyFont="1" applyFill="1" applyBorder="1"/>
    <x:xf numFmtId="201" fontId="6" fillId="0" borderId="3" xfId="0" applyNumberFormat="1" applyFont="1" applyFill="1" applyBorder="1"/>
    <x:xf numFmtId="200" fontId="5" fillId="7" borderId="0" xfId="0" applyNumberFormat="1" applyFont="1" applyFill="1" applyBorder="1" applyAlignment="1">
      <x:alignment wrapText="1"/>
    </x:xf>
    <x:xf numFmtId="201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201" fontId="6" fillId="0" borderId="2" xfId="0" applyNumberFormat="1" applyFont="1" applyFill="1" applyBorder="1" applyAlignment="1">
      <x:alignment wrapText="1"/>
    </x:xf>
    <x:xf numFmtId="201" fontId="6" fillId="0" borderId="3" xfId="0" applyNumberFormat="1" applyFont="1" applyFill="1" applyBorder="1" applyAlignment="1">
      <x:alignment wrapText="1"/>
    </x:xf>
    <x:xf numFmtId="203" fontId="0" fillId="6" borderId="2" xfId="0" applyNumberFormat="1" applyFont="1" applyFill="1" applyBorder="1"/>
    <x:xf numFmtId="203" fontId="0" fillId="6" borderId="3" xfId="0" applyNumberFormat="1" applyFont="1" applyFill="1" applyBorder="1"/>
    <x:xf numFmtId="203" fontId="6" fillId="6" borderId="2" xfId="0" applyNumberFormat="1" applyFont="1" applyFill="1" applyBorder="1"/>
    <x:xf numFmtId="203" fontId="6" fillId="6" borderId="3" xfId="0" applyNumberFormat="1" applyFont="1" applyFill="1" applyBorder="1"/>
    <x:xf numFmtId="203" fontId="6" fillId="6" borderId="2" xfId="0" applyNumberFormat="1" applyFont="1" applyFill="1" applyBorder="1" applyAlignment="1">
      <x:alignment wrapText="1"/>
    </x:xf>
    <x:xf numFmtId="203" fontId="6" fillId="6" borderId="3" xfId="0" applyNumberFormat="1" applyFont="1" applyFill="1" applyBorder="1" applyAlignment="1">
      <x:alignment wrapText="1"/>
    </x:xf>
    <x:xf numFmtId="203" fontId="8" fillId="7" borderId="2" xfId="0" applyNumberFormat="1" applyFont="1" applyFill="1" applyBorder="1"/>
    <x:xf numFmtId="203" fontId="8" fillId="7" borderId="3" xfId="0" applyNumberFormat="1" applyFont="1" applyFill="1" applyBorder="1"/>
    <x:xf numFmtId="203" fontId="5" fillId="7" borderId="2" xfId="0" applyNumberFormat="1" applyFont="1" applyFill="1" applyBorder="1"/>
    <x:xf numFmtId="203" fontId="5" fillId="7" borderId="3" xfId="0" applyNumberFormat="1" applyFont="1" applyFill="1" applyBorder="1"/>
    <x:xf numFmtId="203" fontId="5" fillId="7" borderId="2" xfId="0" applyNumberFormat="1" applyFont="1" applyFill="1" applyBorder="1" applyAlignment="1">
      <x:alignment wrapText="1"/>
    </x:xf>
    <x:xf numFmtId="203" fontId="5" fillId="7" borderId="3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wrapText="1"/>
    </x:xf>
    <x:xf numFmtId="10" fontId="6" fillId="6" borderId="3" xfId="0" applyNumberFormat="1" applyFont="1" applyFill="1" applyBorder="1" applyAlignment="1">
      <x:alignment wrapText="1"/>
    </x:xf>
    <x:xf numFmtId="10" fontId="6" fillId="6" borderId="2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0" fontId="5" fillId="4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203" fontId="5" fillId="4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wrapText="1"/>
    </x:xf>
    <x:xf numFmtId="200" fontId="5" fillId="8" borderId="0" xfId="0" applyNumberFormat="1" applyFont="1" applyFill="1" applyBorder="1" applyAlignment="1">
      <x:alignment wrapText="1"/>
    </x:xf>
    <x:xf numFmtId="203" fontId="5" fillId="8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wrapText="1"/>
    </x:xf>
    <x:xf numFmtId="200" fontId="5" fillId="9" borderId="0" xfId="0" applyNumberFormat="1" applyFont="1" applyFill="1" applyBorder="1" applyAlignment="1">
      <x:alignment wrapText="1"/>
    </x:xf>
    <x:xf numFmtId="203" fontId="5" fillId="9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  <x:xf numFmtId="200" fontId="5" fillId="10" borderId="0" xfId="0" applyNumberFormat="1" applyFont="1" applyFill="1" applyBorder="1" applyAlignment="1">
      <x:alignment wrapText="1"/>
    </x:xf>
    <x:xf numFmtId="203" fontId="5" fillId="10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wrapText="1"/>
    </x:xf>
    <x:xf numFmtId="200" fontId="5" fillId="11" borderId="0" xfId="0" applyNumberFormat="1" applyFont="1" applyFill="1" applyBorder="1" applyAlignment="1">
      <x:alignment wrapText="1"/>
    </x:xf>
    <x:xf numFmtId="203" fontId="5" fillId="1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af0be04584d02" /><Relationship Type="http://schemas.openxmlformats.org/officeDocument/2006/relationships/theme" Target="/xl/theme/theme1.xml" Id="Rf7d3a22814a74b4e" /><Relationship Type="http://schemas.openxmlformats.org/officeDocument/2006/relationships/sharedStrings" Target="/xl/sharedStrings.xml" Id="R61f514baf6784422" /><Relationship Type="http://schemas.openxmlformats.org/officeDocument/2006/relationships/worksheet" Target="/xl/worksheets/sheet1.xml" Id="Ra22443f476ce44f4" /><Relationship Type="http://schemas.openxmlformats.org/officeDocument/2006/relationships/worksheet" Target="/xl/worksheets/sheet2.xml" Id="R1888919619534b47" /><Relationship Type="http://schemas.openxmlformats.org/officeDocument/2006/relationships/worksheet" Target="/xl/worksheets/sheet3.xml" Id="R112cda57568f4732" /><Relationship Type="http://schemas.openxmlformats.org/officeDocument/2006/relationships/worksheet" Target="/xl/worksheets/sheet4.xml" Id="R2100253e700e4f22" /><Relationship Type="http://schemas.openxmlformats.org/officeDocument/2006/relationships/worksheet" Target="/xl/worksheets/sheet5.xml" Id="Reae9566a80cd48ff" /><Relationship Type="http://schemas.openxmlformats.org/officeDocument/2006/relationships/worksheet" Target="/xl/worksheets/sheet6.xml" Id="Rf38221c5ee2742c0" /><Relationship Type="http://schemas.openxmlformats.org/officeDocument/2006/relationships/worksheet" Target="/xl/worksheets/sheet7.xml" Id="Rab62ddab682e4930" /><Relationship Type="http://schemas.openxmlformats.org/officeDocument/2006/relationships/worksheet" Target="/xl/worksheets/sheet8.xml" Id="R1ae6ff28b6c540a5" /><Relationship Type="http://schemas.openxmlformats.org/officeDocument/2006/relationships/worksheet" Target="/xl/worksheets/sheet9.xml" Id="Rfcf2957bcf34450f" /><Relationship Type="http://schemas.openxmlformats.org/officeDocument/2006/relationships/worksheet" Target="/xl/worksheets/sheet10.xml" Id="R4b98b743170a46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40" hidden="0" customWidth="1"/>
    <x:col min="3" max="3" width="2.7799999713897705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  <x:col min="7" max="7" width="18.889999389648438" hidden="0" customWidth="1"/>
  </x:cols>
  <x:sheetData>
    <x:row r="1" ht="15" hidden="0" customHeight="1">
      <x:c r="A1" s="101" t="str">
        <x:v>Coherence Compensation Design Model</x:v>
      </x:c>
      <x:c r="B1" s="15"/>
      <x:c r="C1" s="15"/>
      <x:c r="D1" s="15"/>
      <x:c r="E1" s="15"/>
      <x:c r="F1" s="15"/>
      <x:c r="G1" s="15"/>
    </x:row>
    <x:row r="2" ht="15" hidden="0" customHeight="1">
      <x:c r="A2" s="16" t="str">
        <x:v>From job architecture through payout economics, governance, and launch readiness.</x:v>
      </x:c>
      <x:c r="B2" s="15"/>
      <x:c r="C2" s="15"/>
      <x:c r="D2" s="15"/>
      <x:c r="E2" s="15"/>
      <x:c r="F2" s="15"/>
      <x:c r="G2" s="15"/>
    </x:row>
    <x:row r="3" ht="15" hidden="0" customHeight="1">
      <x:c r="A3" s="15"/>
      <x:c r="B3" s="15"/>
      <x:c r="C3" s="15"/>
      <x:c r="D3" s="15"/>
      <x:c r="E3" s="15"/>
      <x:c r="F3" s="15"/>
      <x:c r="G3" s="15"/>
    </x:row>
    <x:row r="4" ht="15" hidden="0" customHeight="1">
      <x:c r="A4" s="17" t="str">
        <x:v>ASSESSMENT: THE PRIOR MODEL WAS AN ALIGNMENT CHECK, NOT A FULL COMPENSATION DESIGN TOOL</x:v>
      </x:c>
      <x:c r="B4" s="17"/>
      <x:c r="C4" s="17"/>
      <x:c r="D4" s="17"/>
      <x:c r="E4" s="17"/>
      <x:c r="F4" s="17"/>
      <x:c r="G4" s="17"/>
    </x:row>
    <x:row r="5" ht="15" hidden="0" customHeight="1">
      <x:c r="A5" s="15"/>
      <x:c r="B5" s="15"/>
      <x:c r="C5" s="15"/>
      <x:c r="D5" s="15"/>
      <x:c r="E5" s="15"/>
      <x:c r="F5" s="15"/>
      <x:c r="G5" s="15"/>
    </x:row>
    <x:row r="6" ht="15" hidden="0" customHeight="1">
      <x:c r="A6" s="15" t="str">
        <x:v>WORKSHEET</x:v>
      </x:c>
      <x:c r="B6" s="15" t="str">
        <x:v>DECISION IT OWNS</x:v>
      </x:c>
      <x:c r="C6" s="15"/>
      <x:c r="D6" s="18" t="str">
        <x:v>DESIGN PRINCIPLES</x:v>
      </x:c>
      <x:c r="E6" s="18"/>
      <x:c r="F6" s="18"/>
      <x:c r="G6" s="18"/>
    </x:row>
    <x:row r="7" ht="21.600000381469727" hidden="0" customHeight="1">
      <x:c r="A7" s="15" t="str">
        <x:v>Role Design</x:v>
      </x:c>
      <x:c r="B7" s="15" t="str">
        <x:v>Who is eligible, how much influence the role has, and the appropriate pay mix.</x:v>
      </x:c>
      <x:c r="C7" s="15"/>
      <x:c r="D7" s="15"/>
      <x:c r="E7" s="15"/>
      <x:c r="F7" s="15"/>
      <x:c r="G7" s="15"/>
    </x:row>
    <x:row r="8" ht="21.600000381469727" hidden="0" customHeight="1">
      <x:c r="A8" s="15" t="str">
        <x:v>Measures</x:v>
      </x:c>
      <x:c r="B8" s="15" t="str">
        <x:v>What outcomes the role is paid for, at what weight and measurement level.</x:v>
      </x:c>
      <x:c r="C8" s="15"/>
      <x:c r="D8" s="15" t="str">
        <x:v>1. Job design precedes compensation design.</x:v>
      </x:c>
      <x:c r="E8" s="15"/>
      <x:c r="F8" s="15"/>
      <x:c r="G8" s="15"/>
    </x:row>
    <x:row r="9" ht="21.600000381469727" hidden="0" customHeight="1">
      <x:c r="A9" s="15" t="str">
        <x:v>Crediting Rules</x:v>
      </x:c>
      <x:c r="B9" s="15" t="str">
        <x:v>Who receives credit, when, on what value, and under which exceptions.</x:v>
      </x:c>
      <x:c r="C9" s="15"/>
      <x:c r="D9" s="15" t="str">
        <x:v>2. Keep primary measures to one to three, aligned to outcomes the role can influence.</x:v>
      </x:c>
      <x:c r="E9" s="15"/>
      <x:c r="F9" s="15"/>
      <x:c r="G9" s="15"/>
    </x:row>
    <x:row r="10" ht="15" hidden="0" customHeight="1">
      <x:c r="A10" s="15" t="str">
        <x:v>Payout Curve</x:v>
      </x:c>
      <x:c r="B10" s="15" t="str">
        <x:v>Threshold, target, accelerators, decelerators, caps, and upside.</x:v>
      </x:c>
      <x:c r="C10" s="15"/>
      <x:c r="D10" s="15" t="str">
        <x:v>3. Use individual measures for accountable sellers; use team measures for truly collaborative roles.</x:v>
      </x:c>
      <x:c r="E10" s="15"/>
      <x:c r="F10" s="15"/>
      <x:c r="G10" s="15"/>
    </x:row>
    <x:row r="11" ht="21.600000381469727" hidden="0" customHeight="1">
      <x:c r="A11" s="15" t="str">
        <x:v>Ramp &amp; Draw</x:v>
      </x:c>
      <x:c r="B11" s="15" t="str">
        <x:v>Quota relief, guarantees, draws, leave, transfers, and midyear starts.</x:v>
      </x:c>
      <x:c r="C11" s="15"/>
      <x:c r="D11" s="15" t="str">
        <x:v>4. Model threshold and accelerator cost before choosing the payout curve.</x:v>
      </x:c>
      <x:c r="E11" s="15"/>
      <x:c r="F11" s="15"/>
      <x:c r="G11" s="15"/>
    </x:row>
    <x:row r="12" ht="15" hidden="0" customHeight="1">
      <x:c r="A12" s="15" t="str">
        <x:v>Cost Model</x:v>
      </x:c>
      <x:c r="B12" s="15" t="str">
        <x:v>Expected payout cost across an attainment distribution.</x:v>
      </x:c>
      <x:c r="C12" s="15"/>
      <x:c r="D12" s="15" t="str">
        <x:v>5. Write crediting, clawback, cancellation, split, and exception rules before launch.</x:v>
      </x:c>
      <x:c r="E12" s="15"/>
      <x:c r="F12" s="15"/>
      <x:c r="G12" s="15"/>
    </x:row>
    <x:row r="13" ht="15" hidden="0" customHeight="1">
      <x:c r="A13" s="15" t="str">
        <x:v>Scenarios</x:v>
      </x:c>
      <x:c r="B13" s="15" t="str">
        <x:v>Compare policy choices before launch.</x:v>
      </x:c>
      <x:c r="C13" s="15"/>
      <x:c r="D13" s="15" t="str">
        <x:v>6. Use attainment distributions to test differentiation and financial exposure.</x:v>
      </x:c>
      <x:c r="E13" s="15"/>
      <x:c r="F13" s="15"/>
      <x:c r="G13" s="15"/>
    </x:row>
    <x:row r="14" ht="21.600000381469727" hidden="0" customHeight="1">
      <x:c r="A14" s="15" t="str">
        <x:v>Governance</x:v>
      </x:c>
      <x:c r="B14" s="15" t="str">
        <x:v>Decision rights, controls, communication, disputes, and audit readiness.</x:v>
      </x:c>
      <x:c r="C14" s="15"/>
      <x:c r="D14" s="15" t="str">
        <x:v>7. Communicate the plan in language a seller can explain back in under ten minutes.</x:v>
      </x:c>
      <x:c r="E14" s="15"/>
      <x:c r="F14" s="15"/>
      <x:c r="G14" s="15"/>
    </x:row>
    <x:row r="15" ht="15" hidden="0" customHeight="1">
      <x:c r="A15" s="15" t="str">
        <x:v>Sources</x:v>
      </x:c>
      <x:c r="B15" s="15" t="str">
        <x:v>Current compensation-design references used in the model.</x:v>
      </x:c>
      <x:c r="C15" s="15"/>
      <x:c r="D15" s="15" t="str">
        <x:v>8. Do not use compensation to solve poor territories, bad quotas, weak management, or broken data.</x:v>
      </x:c>
      <x:c r="E15" s="15"/>
      <x:c r="F15" s="15"/>
      <x:c r="G15" s="15"/>
    </x:row>
    <x:row r="16" ht="21.600000381469727" hidden="0" customHeight="1">
      <x:c r="A16" s="15" t="str">
        <x:v>FY2027-2026-09-16: nine fully ramped incumbents; 4 Enterprise, 3 Mid-Market, 2 SMB. Cost Model uses their calculated quotas and target incentives.</x:v>
      </x:c>
      <x:c r="B16" s="15" t="str">
        <x:v>Blue cells are assumptions. Green cells are formulas. Resolve red or amber checks before launch.</x:v>
      </x:c>
      <x:c r="C16" s="15"/>
      <x:c r="D16" s="15"/>
      <x:c r="E16" s="15"/>
      <x:c r="F16" s="15"/>
      <x:c r="G16" s="15"/>
    </x:row>
  </x:sheetData>
  <x:mergeCells>
    <x:mergeCell ref="A1:G1"/>
    <x:mergeCell ref="A2:G2"/>
    <x:mergeCell ref="A4:G4"/>
    <x:mergeCell ref="D6:G6"/>
    <x:mergeCell ref="D8:G8"/>
    <x:mergeCell ref="D9:G9"/>
    <x:mergeCell ref="D10:G10"/>
    <x:mergeCell ref="D11:G11"/>
    <x:mergeCell ref="D12:G12"/>
    <x:mergeCell ref="D13:G13"/>
    <x:mergeCell ref="D14:G14"/>
    <x:mergeCell ref="D15:G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8.890000343322754" hidden="0" customWidth="1"/>
    <x:col min="3" max="3" width="27.780000686645508" hidden="0" customWidth="1"/>
    <x:col min="4" max="4" width="12.220000267028809" hidden="0" customWidth="1"/>
    <x:col min="5" max="5" width="10.5600004196167" hidden="0" customWidth="1"/>
    <x:col min="6" max="6" width="9.4399995803833" hidden="0" customWidth="1"/>
    <x:col min="7" max="7" width="10.5600004196167" hidden="0" customWidth="1"/>
    <x:col min="8" max="8" width="12.220000267028809" hidden="0" customWidth="1"/>
    <x:col min="9" max="9" width="13.890000343322754" hidden="0" customWidth="1"/>
  </x:cols>
  <x:sheetData>
    <x:row r="1" ht="15" hidden="0" customHeight="1">
      <x:c r="A1" s="101" t="str">
        <x:v>Role Design</x:v>
      </x:c>
      <x:c r="B1" s="15"/>
      <x:c r="C1" s="15"/>
      <x:c r="D1" s="15"/>
      <x:c r="E1" s="15"/>
      <x:c r="F1" s="15"/>
      <x:c r="G1" s="15"/>
      <x:c r="H1" s="15"/>
      <x:c r="I1" s="15"/>
    </x:row>
    <x:row r="2" ht="15" hidden="0" customHeight="1">
      <x:c r="A2" s="16" t="str">
        <x:v>Define eligibility, persuasion, pay mix, and target incentive by job before selecting measures.</x:v>
      </x:c>
      <x:c r="B2" s="15"/>
      <x:c r="C2" s="15"/>
      <x:c r="D2" s="15"/>
      <x:c r="E2" s="15"/>
      <x:c r="F2" s="15"/>
      <x:c r="G2" s="15"/>
      <x:c r="H2" s="15"/>
      <x:c r="I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  <x:c r="I3" s="15"/>
    </x:row>
    <x:row r="4" ht="21.600000381469727" hidden="0" customHeight="1">
      <x:c r="A4" s="102" t="str">
        <x:v>ROLE</x:v>
      </x:c>
      <x:c r="B4" s="102" t="str">
        <x:v>ELIGIBLE?</x:v>
      </x:c>
      <x:c r="C4" s="102" t="str">
        <x:v>CORE MISSION</x:v>
      </x:c>
      <x:c r="D4" s="102" t="str">
        <x:v>INFLUENCE LEVEL</x:v>
      </x:c>
      <x:c r="E4" s="102" t="str">
        <x:v>OTE</x:v>
      </x:c>
      <x:c r="F4" s="102" t="str">
        <x:v>BASE MIX</x:v>
      </x:c>
      <x:c r="G4" s="102" t="str">
        <x:v>VARIABLE MIX</x:v>
      </x:c>
      <x:c r="H4" s="102" t="str">
        <x:v>TARGET INCENTIVE</x:v>
      </x:c>
      <x:c r="I4" s="102" t="str">
        <x:v>QUOTA / TI LEVERAGE</x:v>
      </x:c>
    </x:row>
    <x:row r="5" ht="15" hidden="0" customHeight="1">
      <x:c r="A5" s="53" t="str">
        <x:v>Enterprise AE</x:v>
      </x:c>
      <x:c r="B5" s="54" t="str">
        <x:v>Yes</x:v>
      </x:c>
      <x:c r="C5" s="54" t="str">
        <x:v>Acquire and expand enterprise customers</x:v>
      </x:c>
      <x:c r="D5" s="54" t="str">
        <x:v>High</x:v>
      </x:c>
      <x:c r="E5" s="55" t="n">
        <x:v>260000</x:v>
      </x:c>
      <x:c r="F5" s="56" t="n">
        <x:v>0.5</x:v>
      </x:c>
      <x:c r="G5" s="56" t="n">
        <x:v>0.5</x:v>
      </x:c>
      <x:c r="H5" s="57" t="n">
        <x:f>E5*G5</x:f>
        <x:v>130000</x:v>
      </x:c>
      <x:c r="I5" s="58" t="n">
        <x:f>19800000*1.6/10.7/H5</x:f>
        <x:v>22.77498202731848</x:v>
      </x:c>
    </x:row>
    <x:row r="6" ht="21.600000381469727" hidden="0" customHeight="1">
      <x:c r="A6" s="53" t="str">
        <x:v>Mid-Market AE</x:v>
      </x:c>
      <x:c r="B6" s="54" t="str">
        <x:v>Yes</x:v>
      </x:c>
      <x:c r="C6" s="54" t="str">
        <x:v>Acquire and expand mid-market customers</x:v>
      </x:c>
      <x:c r="D6" s="54" t="str">
        <x:v>High</x:v>
      </x:c>
      <x:c r="E6" s="55" t="n">
        <x:v>190000</x:v>
      </x:c>
      <x:c r="F6" s="56" t="n">
        <x:v>0.5</x:v>
      </x:c>
      <x:c r="G6" s="56" t="n">
        <x:v>0.5</x:v>
      </x:c>
      <x:c r="H6" s="57" t="n">
        <x:f>E6*G6</x:f>
        <x:v>95000</x:v>
      </x:c>
      <x:c r="I6" s="58" t="n">
        <x:f>19800000*1/10.7/H6</x:f>
        <x:v>19.478603049680277</x:v>
      </x:c>
    </x:row>
    <x:row r="7" ht="15" hidden="0" customHeight="1">
      <x:c r="A7" s="53" t="str">
        <x:v>SMB AE</x:v>
      </x:c>
      <x:c r="B7" s="54" t="str">
        <x:v>Yes</x:v>
      </x:c>
      <x:c r="C7" s="54" t="str">
        <x:v>Acquire and expand SMB customers efficiently</x:v>
      </x:c>
      <x:c r="D7" s="54" t="str">
        <x:v>High</x:v>
      </x:c>
      <x:c r="E7" s="55" t="n">
        <x:v>140000</x:v>
      </x:c>
      <x:c r="F7" s="56" t="n">
        <x:v>0.55</x:v>
      </x:c>
      <x:c r="G7" s="56" t="n">
        <x:v>0.45</x:v>
      </x:c>
      <x:c r="H7" s="57" t="n">
        <x:f>E7*G7</x:f>
        <x:v>63000</x:v>
      </x:c>
      <x:c r="I7" s="58" t="n">
        <x:f>19800000*0.65/10.7/H7</x:f>
        <x:v>19.09212283044059</x:v>
      </x:c>
    </x:row>
    <x:row r="8" ht="15" hidden="0" customHeight="1">
      <x:c r="A8" s="53" t="str">
        <x:v>Account Manager</x:v>
      </x:c>
      <x:c r="B8" s="54" t="str">
        <x:v>Yes</x:v>
      </x:c>
      <x:c r="C8" s="54" t="str">
        <x:v>Retain and expand assigned customers</x:v>
      </x:c>
      <x:c r="D8" s="54" t="str">
        <x:v>Medium</x:v>
      </x:c>
      <x:c r="E8" s="55" t="n">
        <x:v>175000</x:v>
      </x:c>
      <x:c r="F8" s="56" t="n">
        <x:v>0.65</x:v>
      </x:c>
      <x:c r="G8" s="56" t="n">
        <x:v>0.35</x:v>
      </x:c>
      <x:c r="H8" s="57" t="n">
        <x:f>E8*G8</x:f>
        <x:v>61249.99999999999</x:v>
      </x:c>
      <x:c r="I8" s="58" t="n">
        <x:f>1000000/H8</x:f>
        <x:v>16.3265306122449</x:v>
      </x:c>
    </x:row>
    <x:row r="9" ht="15" hidden="0" customHeight="1">
      <x:c r="A9" s="53" t="str">
        <x:v>Sales Engineer</x:v>
      </x:c>
      <x:c r="B9" s="54" t="str">
        <x:v>Yes</x:v>
      </x:c>
      <x:c r="C9" s="54" t="str">
        <x:v>Improve technical win probability</x:v>
      </x:c>
      <x:c r="D9" s="54" t="str">
        <x:v>Shared</x:v>
      </x:c>
      <x:c r="E9" s="55" t="n">
        <x:v>210000</x:v>
      </x:c>
      <x:c r="F9" s="56" t="n">
        <x:v>0.75</x:v>
      </x:c>
      <x:c r="G9" s="56" t="n">
        <x:v>0.25</x:v>
      </x:c>
      <x:c r="H9" s="57" t="n">
        <x:f>E9*G9</x:f>
        <x:v>52500</x:v>
      </x:c>
      <x:c r="I9" s="58" t="n">
        <x:f>0</x:f>
        <x:v>0</x:v>
      </x:c>
    </x:row>
    <x:row r="10" ht="15" hidden="0" customHeight="1">
      <x:c r="A10" s="53" t="str">
        <x:v>SDR</x:v>
      </x:c>
      <x:c r="B10" s="54" t="str">
        <x:v>Yes</x:v>
      </x:c>
      <x:c r="C10" s="54" t="str">
        <x:v>Create accepted qualified pipeline</x:v>
      </x:c>
      <x:c r="D10" s="54" t="str">
        <x:v>Medium</x:v>
      </x:c>
      <x:c r="E10" s="55" t="n">
        <x:v>95000</x:v>
      </x:c>
      <x:c r="F10" s="56" t="n">
        <x:v>0.65</x:v>
      </x:c>
      <x:c r="G10" s="56" t="n">
        <x:v>0.35</x:v>
      </x:c>
      <x:c r="H10" s="57" t="n">
        <x:f>E10*G10</x:f>
        <x:v>33250</x:v>
      </x:c>
      <x:c r="I10" s="58" t="n">
        <x:f>0</x:f>
        <x:v>0</x:v>
      </x:c>
    </x:row>
    <x:row r="11" ht="15" hidden="0" customHeight="1">
      <x:c r="A11" s="53" t="str">
        <x:v>Sales Manager</x:v>
      </x:c>
      <x:c r="B11" s="54" t="str">
        <x:v>Yes</x:v>
      </x:c>
      <x:c r="C11" s="54" t="str">
        <x:v>Deliver team performance and coaching</x:v>
      </x:c>
      <x:c r="D11" s="54" t="str">
        <x:v>Shared</x:v>
      </x:c>
      <x:c r="E11" s="55" t="n">
        <x:v>300000</x:v>
      </x:c>
      <x:c r="F11" s="56" t="n">
        <x:v>0.65</x:v>
      </x:c>
      <x:c r="G11" s="56" t="n">
        <x:v>0.35</x:v>
      </x:c>
      <x:c r="H11" s="57" t="n">
        <x:f>E11*G11</x:f>
        <x:v>105000</x:v>
      </x:c>
      <x:c r="I11" s="58" t="n">
        <x:f>6000000/H11</x:f>
        <x:v>57.142857142857146</x:v>
      </x:c>
    </x:row>
    <x:row r="12" ht="15" hidden="0" customHeight="1">
      <x:c r="A12" s="59" t="str">
        <x:v>RevOps</x:v>
      </x:c>
      <x:c r="B12" s="60" t="str">
        <x:v>No</x:v>
      </x:c>
      <x:c r="C12" s="60" t="str">
        <x:v>Design systems and operating controls</x:v>
      </x:c>
      <x:c r="D12" s="60" t="str">
        <x:v>Indirect</x:v>
      </x:c>
      <x:c r="E12" s="61" t="n">
        <x:v>190000</x:v>
      </x:c>
      <x:c r="F12" s="62" t="n">
        <x:v>1</x:v>
      </x:c>
      <x:c r="G12" s="62" t="n">
        <x:v>0</x:v>
      </x:c>
      <x:c r="H12" s="63" t="n">
        <x:f>E12*G12</x:f>
        <x:v>0</x:v>
      </x:c>
      <x:c r="I12" s="64" t="n">
        <x:f>0</x:f>
        <x:v>0</x:v>
      </x:c>
    </x:row>
    <x:row r="13" ht="15" hidden="0" customHeight="1">
      <x:c r="A13" s="15"/>
      <x:c r="B13" s="15"/>
      <x:c r="C13" s="15"/>
      <x:c r="D13" s="15"/>
      <x:c r="E13" s="15"/>
      <x:c r="F13" s="15"/>
      <x:c r="G13" s="15"/>
      <x:c r="H13" s="15"/>
      <x:c r="I13" s="15"/>
    </x:row>
    <x:row r="14" ht="15" hidden="0" customHeight="1">
      <x:c r="A14" s="15"/>
      <x:c r="B14" s="15"/>
      <x:c r="C14" s="15"/>
      <x:c r="D14" s="15"/>
      <x:c r="E14" s="15"/>
      <x:c r="F14" s="15"/>
      <x:c r="G14" s="15"/>
      <x:c r="H14" s="15"/>
      <x:c r="I14" s="15"/>
    </x:row>
    <x:row r="15" ht="15" hidden="0" customHeight="1">
      <x:c r="A15" s="15"/>
      <x:c r="B15" s="15"/>
      <x:c r="C15" s="15"/>
      <x:c r="D15" s="15"/>
      <x:c r="E15" s="15"/>
      <x:c r="F15" s="15"/>
      <x:c r="G15" s="15"/>
      <x:c r="H15" s="15"/>
      <x:c r="I15" s="15"/>
    </x:row>
    <x:row r="16" ht="15" hidden="0" customHeight="1">
      <x:c r="A16" s="17" t="str">
        <x:v>CONTROL: roles with low or indirect persuasion should not receive an aggressive pay mix merely because the company wants better results.</x:v>
      </x:c>
      <x:c r="B16" s="17"/>
      <x:c r="C16" s="17"/>
      <x:c r="D16" s="17"/>
      <x:c r="E16" s="17"/>
      <x:c r="F16" s="17"/>
      <x:c r="G16" s="17"/>
      <x:c r="H16" s="17"/>
      <x:c r="I16" s="17"/>
    </x:row>
  </x:sheetData>
  <x:mergeCells>
    <x:mergeCell ref="A1:I1"/>
    <x:mergeCell ref="A2:I2"/>
    <x:mergeCell ref="A16:I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110000610351562" hidden="0" customWidth="1"/>
    <x:col min="2" max="2" width="20" hidden="0" customWidth="1"/>
    <x:col min="3" max="3" width="8.890000343322754" hidden="0" customWidth="1"/>
    <x:col min="4" max="4" width="12.220000267028809" hidden="0" customWidth="1"/>
    <x:col min="5" max="5" width="10" hidden="0" customWidth="1"/>
    <x:col min="6" max="6" width="17.780000686645508" hidden="0" customWidth="1"/>
    <x:col min="7" max="7" width="23.329999923706055" hidden="0" customWidth="1"/>
    <x:col min="8" max="8" width="21.110000610351562" hidden="0" customWidth="1"/>
    <x:col min="9" max="9" width="10" hidden="0" customWidth="1"/>
  </x:cols>
  <x:sheetData>
    <x:row r="1" ht="15" hidden="0" customHeight="1">
      <x:c r="A1" s="101" t="str">
        <x:v>Measures</x:v>
      </x:c>
      <x:c r="B1" s="15"/>
      <x:c r="C1" s="15"/>
      <x:c r="D1" s="15"/>
      <x:c r="E1" s="15"/>
      <x:c r="F1" s="15"/>
      <x:c r="G1" s="15"/>
      <x:c r="H1" s="15"/>
      <x:c r="I1" s="15"/>
    </x:row>
    <x:row r="2" ht="15" hidden="0" customHeight="1">
      <x:c r="A2" s="16" t="str">
        <x:v>Keep the plan focused on outcomes the role can influence and the company can calculate reliably.</x:v>
      </x:c>
      <x:c r="B2" s="15"/>
      <x:c r="C2" s="15"/>
      <x:c r="D2" s="15"/>
      <x:c r="E2" s="15"/>
      <x:c r="F2" s="15"/>
      <x:c r="G2" s="15"/>
      <x:c r="H2" s="15"/>
      <x:c r="I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  <x:c r="I3" s="15"/>
    </x:row>
    <x:row r="4" ht="15" hidden="0" customHeight="1">
      <x:c r="A4" s="102" t="str">
        <x:v>ROLE</x:v>
      </x:c>
      <x:c r="B4" s="102" t="str">
        <x:v>MEASURE</x:v>
      </x:c>
      <x:c r="C4" s="102" t="str">
        <x:v>WEIGHT</x:v>
      </x:c>
      <x:c r="D4" s="102" t="str">
        <x:v>LEVEL</x:v>
      </x:c>
      <x:c r="E4" s="102" t="str">
        <x:v>UNIT</x:v>
      </x:c>
      <x:c r="F4" s="102" t="str">
        <x:v>SOURCE</x:v>
      </x:c>
      <x:c r="G4" s="102" t="str">
        <x:v>STRATEGIC PURPOSE</x:v>
      </x:c>
      <x:c r="H4" s="102" t="str">
        <x:v>QUALITY CHECK</x:v>
      </x:c>
      <x:c r="I4" s="102" t="str">
        <x:v>STATUS</x:v>
      </x:c>
    </x:row>
    <x:row r="5" ht="15" hidden="0" customHeight="1">
      <x:c r="A5" s="53" t="str">
        <x:v>Enterprise AE</x:v>
      </x:c>
      <x:c r="B5" s="54" t="str">
        <x:v>New ARR bookings</x:v>
      </x:c>
      <x:c r="C5" s="56" t="n">
        <x:v>0.8</x:v>
      </x:c>
      <x:c r="D5" s="54" t="str">
        <x:v>Individual</x:v>
      </x:c>
      <x:c r="E5" s="54" t="str">
        <x:v>ARR</x:v>
      </x:c>
      <x:c r="F5" s="54" t="str">
        <x:v>Salesforce Opportunity</x:v>
      </x:c>
      <x:c r="G5" s="54" t="str">
        <x:v>Revenue growth</x:v>
      </x:c>
      <x:c r="H5" s="54" t="str">
        <x:v>Auditable, controllable, material</x:v>
      </x:c>
      <x:c r="I5" s="71" t="str">
        <x:f>IF(C5&gt;=0.5,"PASS","REVIEW")</x:f>
        <x:v>PASS</x:v>
      </x:c>
    </x:row>
    <x:row r="6" ht="15" hidden="0" customHeight="1">
      <x:c r="A6" s="53" t="str">
        <x:v>Enterprise AE</x:v>
      </x:c>
      <x:c r="B6" s="54" t="str">
        <x:v>Multi-product bookings</x:v>
      </x:c>
      <x:c r="C6" s="56" t="n">
        <x:v>0.2</x:v>
      </x:c>
      <x:c r="D6" s="54" t="str">
        <x:v>Individual</x:v>
      </x:c>
      <x:c r="E6" s="54" t="str">
        <x:v>ARR</x:v>
      </x:c>
      <x:c r="F6" s="54" t="str">
        <x:v>Salesforce Products</x:v>
      </x:c>
      <x:c r="G6" s="54" t="str">
        <x:v>Strategic product adoption</x:v>
      </x:c>
      <x:c r="H6" s="54" t="str">
        <x:v>No double counting</x:v>
      </x:c>
      <x:c r="I6" s="71" t="str">
        <x:f>IF(C6&lt;=0.3,"PASS","REVIEW")</x:f>
        <x:v>PASS</x:v>
      </x:c>
    </x:row>
    <x:row r="7" ht="21.600000381469727" hidden="0" customHeight="1">
      <x:c r="A7" s="53" t="str">
        <x:v>Account Manager</x:v>
      </x:c>
      <x:c r="B7" s="54" t="str">
        <x:v>Gross renewal rate</x:v>
      </x:c>
      <x:c r="C7" s="56" t="n">
        <x:v>0.6</x:v>
      </x:c>
      <x:c r="D7" s="54" t="str">
        <x:v>Individual portfolio</x:v>
      </x:c>
      <x:c r="E7" s="54" t="str">
        <x:v>Percent</x:v>
      </x:c>
      <x:c r="F7" s="54" t="str">
        <x:v>Billing + CRM</x:v>
      </x:c>
      <x:c r="G7" s="54" t="str">
        <x:v>Retention</x:v>
      </x:c>
      <x:c r="H7" s="54" t="str">
        <x:v>Clear ownership</x:v>
      </x:c>
      <x:c r="I7" s="71" t="str">
        <x:f>IF(C7&gt;=0.5,"PASS","REVIEW")</x:f>
        <x:v>PASS</x:v>
      </x:c>
    </x:row>
    <x:row r="8" ht="15" hidden="0" customHeight="1">
      <x:c r="A8" s="53" t="str">
        <x:v>Account Manager</x:v>
      </x:c>
      <x:c r="B8" s="54" t="str">
        <x:v>Expansion ARR</x:v>
      </x:c>
      <x:c r="C8" s="56" t="n">
        <x:v>0.4</x:v>
      </x:c>
      <x:c r="D8" s="54" t="str">
        <x:v>Individual</x:v>
      </x:c>
      <x:c r="E8" s="54" t="str">
        <x:v>ARR</x:v>
      </x:c>
      <x:c r="F8" s="54" t="str">
        <x:v>Salesforce Opportunity</x:v>
      </x:c>
      <x:c r="G8" s="54" t="str">
        <x:v>Expansion</x:v>
      </x:c>
      <x:c r="H8" s="54" t="str">
        <x:v>Credit split defined</x:v>
      </x:c>
      <x:c r="I8" s="71" t="str">
        <x:f>IF(C8&gt;=0.3,"PASS","REVIEW")</x:f>
        <x:v>PASS</x:v>
      </x:c>
    </x:row>
    <x:row r="9" ht="15" hidden="0" customHeight="1">
      <x:c r="A9" s="53" t="str">
        <x:v>Sales Engineer</x:v>
      </x:c>
      <x:c r="B9" s="54" t="str">
        <x:v>Team technical win rate</x:v>
      </x:c>
      <x:c r="C9" s="56" t="n">
        <x:v>0.7</x:v>
      </x:c>
      <x:c r="D9" s="54" t="str">
        <x:v>Team</x:v>
      </x:c>
      <x:c r="E9" s="54" t="str">
        <x:v>Percent</x:v>
      </x:c>
      <x:c r="F9" s="54" t="str">
        <x:v>CRM + activity</x:v>
      </x:c>
      <x:c r="G9" s="54" t="str">
        <x:v>Technical effectiveness</x:v>
      </x:c>
      <x:c r="H9" s="54" t="str">
        <x:v>Influence is shared</x:v>
      </x:c>
      <x:c r="I9" s="71" t="str">
        <x:f>IF(D9="Team","PASS","REVIEW")</x:f>
        <x:v>PASS</x:v>
      </x:c>
    </x:row>
    <x:row r="10" ht="15" hidden="0" customHeight="1">
      <x:c r="A10" s="53" t="str">
        <x:v>Sales Engineer</x:v>
      </x:c>
      <x:c r="B10" s="54" t="str">
        <x:v>On-time technical milestones</x:v>
      </x:c>
      <x:c r="C10" s="56" t="n">
        <x:v>0.3</x:v>
      </x:c>
      <x:c r="D10" s="54" t="str">
        <x:v>Individual</x:v>
      </x:c>
      <x:c r="E10" s="54" t="str">
        <x:v>Percent</x:v>
      </x:c>
      <x:c r="F10" s="54" t="str">
        <x:v>CRM milestone</x:v>
      </x:c>
      <x:c r="G10" s="54" t="str">
        <x:v>Execution quality</x:v>
      </x:c>
      <x:c r="H10" s="54" t="str">
        <x:v>Objective milestone</x:v>
      </x:c>
      <x:c r="I10" s="71" t="str">
        <x:f>IF(C10&lt;=0.3,"PASS","REVIEW")</x:f>
        <x:v>PASS</x:v>
      </x:c>
    </x:row>
    <x:row r="11" ht="21.600000381469727" hidden="0" customHeight="1">
      <x:c r="A11" s="53" t="str">
        <x:v>SDR</x:v>
      </x:c>
      <x:c r="B11" s="54" t="str">
        <x:v>Sales-accepted opportunities</x:v>
      </x:c>
      <x:c r="C11" s="56" t="n">
        <x:v>0.7</x:v>
      </x:c>
      <x:c r="D11" s="54" t="str">
        <x:v>Individual</x:v>
      </x:c>
      <x:c r="E11" s="54" t="str">
        <x:v>Count</x:v>
      </x:c>
      <x:c r="F11" s="54" t="str">
        <x:v>Salesforce Lead/Opportunity</x:v>
      </x:c>
      <x:c r="G11" s="54" t="str">
        <x:v>Qualified creation</x:v>
      </x:c>
      <x:c r="H11" s="54" t="str">
        <x:v>Acceptance SLA</x:v>
      </x:c>
      <x:c r="I11" s="71" t="str">
        <x:f>IF(C11&gt;=0.5,"PASS","REVIEW")</x:f>
        <x:v>PASS</x:v>
      </x:c>
    </x:row>
    <x:row r="12" ht="15" hidden="0" customHeight="1">
      <x:c r="A12" s="53" t="str">
        <x:v>SDR</x:v>
      </x:c>
      <x:c r="B12" s="54" t="str">
        <x:v>Sourced pipeline ARR</x:v>
      </x:c>
      <x:c r="C12" s="56" t="n">
        <x:v>0.3</x:v>
      </x:c>
      <x:c r="D12" s="54" t="str">
        <x:v>Individual</x:v>
      </x:c>
      <x:c r="E12" s="54" t="str">
        <x:v>ARR</x:v>
      </x:c>
      <x:c r="F12" s="54" t="str">
        <x:v>Salesforce Campaign</x:v>
      </x:c>
      <x:c r="G12" s="54" t="str">
        <x:v>Pipeline quality</x:v>
      </x:c>
      <x:c r="H12" s="54" t="str">
        <x:v>Matures beyond creation</x:v>
      </x:c>
      <x:c r="I12" s="71" t="str">
        <x:f>IF(C12&lt;=0.3,"PASS","REVIEW")</x:f>
        <x:v>PASS</x:v>
      </x:c>
    </x:row>
    <x:row r="13" ht="15" hidden="0" customHeight="1">
      <x:c r="A13" s="53" t="str">
        <x:v>Sales Manager</x:v>
      </x:c>
      <x:c r="B13" s="54" t="str">
        <x:v>Team bookings attainment</x:v>
      </x:c>
      <x:c r="C13" s="56" t="n">
        <x:v>0.8</x:v>
      </x:c>
      <x:c r="D13" s="54" t="str">
        <x:v>Team</x:v>
      </x:c>
      <x:c r="E13" s="54" t="str">
        <x:v>Percent</x:v>
      </x:c>
      <x:c r="F13" s="54" t="str">
        <x:v>CRM + quota</x:v>
      </x:c>
      <x:c r="G13" s="54" t="str">
        <x:v>Team performance</x:v>
      </x:c>
      <x:c r="H13" s="54" t="str">
        <x:v>No free riding issue</x:v>
      </x:c>
      <x:c r="I13" s="71" t="str">
        <x:f>IF(C13&gt;=0.5,"PASS","REVIEW")</x:f>
        <x:v>PASS</x:v>
      </x:c>
    </x:row>
    <x:row r="14" ht="15" hidden="0" customHeight="1">
      <x:c r="A14" s="59" t="str">
        <x:v>Sales Manager</x:v>
      </x:c>
      <x:c r="B14" s="60" t="str">
        <x:v>Forecast accuracy</x:v>
      </x:c>
      <x:c r="C14" s="62" t="n">
        <x:v>0.2</x:v>
      </x:c>
      <x:c r="D14" s="60" t="str">
        <x:v>Team</x:v>
      </x:c>
      <x:c r="E14" s="60" t="str">
        <x:v>Percent</x:v>
      </x:c>
      <x:c r="F14" s="60" t="str">
        <x:v>Forecast snapshots</x:v>
      </x:c>
      <x:c r="G14" s="60" t="str">
        <x:v>Operating discipline</x:v>
      </x:c>
      <x:c r="H14" s="60" t="str">
        <x:v>Bounded and auditable</x:v>
      </x:c>
      <x:c r="I14" s="72" t="str">
        <x:f>IF(C14&lt;=0.25,"PASS","REVIEW")</x:f>
        <x:v>PASS</x:v>
      </x:c>
    </x:row>
    <x:row r="15" ht="15" hidden="0" customHeight="1">
      <x:c r="A15" s="15"/>
      <x:c r="B15" s="15"/>
      <x:c r="C15" s="15"/>
      <x:c r="D15" s="15"/>
      <x:c r="E15" s="15"/>
      <x:c r="F15" s="15"/>
      <x:c r="G15" s="15"/>
      <x:c r="H15" s="15"/>
      <x:c r="I15" s="15"/>
    </x:row>
    <x:row r="16" ht="15" hidden="0" customHeight="1">
      <x:c r="A16" s="15"/>
      <x:c r="B16" s="15"/>
      <x:c r="C16" s="15"/>
      <x:c r="D16" s="15"/>
      <x:c r="E16" s="15"/>
      <x:c r="F16" s="15"/>
      <x:c r="G16" s="15"/>
      <x:c r="H16" s="15"/>
      <x:c r="I16" s="15"/>
    </x:row>
    <x:row r="17" ht="15" hidden="0" customHeight="1">
      <x:c r="A17" s="15"/>
      <x:c r="B17" s="15"/>
      <x:c r="C17" s="15"/>
      <x:c r="D17" s="15"/>
      <x:c r="E17" s="15"/>
      <x:c r="F17" s="15"/>
      <x:c r="G17" s="15"/>
      <x:c r="H17" s="15"/>
      <x:c r="I17" s="15"/>
    </x:row>
    <x:row r="18" ht="21.600000381469727" hidden="0" customHeight="1">
      <x:c r="A18" s="102" t="str">
        <x:v>ROLE</x:v>
      </x:c>
      <x:c r="B18" s="102" t="str">
        <x:v>TOTAL WEIGHT</x:v>
      </x:c>
      <x:c r="C18" s="102" t="str">
        <x:v>MEASURE COUNT</x:v>
      </x:c>
      <x:c r="D18" s="102" t="str">
        <x:v>WEIGHT CHECK</x:v>
      </x:c>
      <x:c r="E18" s="102" t="str">
        <x:v>COUNT CHECK</x:v>
      </x:c>
      <x:c r="F18" s="15"/>
      <x:c r="G18" s="15"/>
      <x:c r="H18" s="15"/>
      <x:c r="I18" s="15"/>
    </x:row>
    <x:row r="19" ht="15" hidden="0" customHeight="1">
      <x:c r="A19" s="53" t="str">
        <x:v>Enterprise AE</x:v>
      </x:c>
      <x:c r="B19" s="73" t="n">
        <x:f>SUMIF(A5:A14,A19,C5:C14)</x:f>
        <x:v>1</x:v>
      </x:c>
      <x:c r="C19" s="71" t="n">
        <x:f>COUNTIF(A5:A14,A19)</x:f>
        <x:v>2</x:v>
      </x:c>
      <x:c r="D19" s="71" t="str">
        <x:f>IF(B19=1,"PASS","FAIL")</x:f>
        <x:v>PASS</x:v>
      </x:c>
      <x:c r="E19" s="71" t="str">
        <x:f>IF(C19&lt;=3,"PASS","SIMPLIFY")</x:f>
        <x:v>PASS</x:v>
      </x:c>
      <x:c r="F19" s="15"/>
      <x:c r="G19" s="15"/>
      <x:c r="H19" s="15"/>
      <x:c r="I19" s="15"/>
    </x:row>
    <x:row r="20" ht="15" hidden="0" customHeight="1">
      <x:c r="A20" s="53" t="str">
        <x:v>Account Manager</x:v>
      </x:c>
      <x:c r="B20" s="73" t="n">
        <x:f>SUMIF(A5:A14,A20,C5:C14)</x:f>
        <x:v>1</x:v>
      </x:c>
      <x:c r="C20" s="71" t="n">
        <x:f>COUNTIF(A5:A14,A20)</x:f>
        <x:v>2</x:v>
      </x:c>
      <x:c r="D20" s="71" t="str">
        <x:f>IF(B20=1,"PASS","FAIL")</x:f>
        <x:v>PASS</x:v>
      </x:c>
      <x:c r="E20" s="71" t="str">
        <x:f>IF(C20&lt;=3,"PASS","SIMPLIFY")</x:f>
        <x:v>PASS</x:v>
      </x:c>
      <x:c r="F20" s="15"/>
      <x:c r="G20" s="15"/>
      <x:c r="H20" s="15"/>
      <x:c r="I20" s="15"/>
    </x:row>
    <x:row r="21" ht="15" hidden="0" customHeight="1">
      <x:c r="A21" s="53" t="str">
        <x:v>Sales Engineer</x:v>
      </x:c>
      <x:c r="B21" s="73" t="n">
        <x:f>SUMIF(A5:A14,A21,C5:C14)</x:f>
        <x:v>1</x:v>
      </x:c>
      <x:c r="C21" s="71" t="n">
        <x:f>COUNTIF(A5:A14,A21)</x:f>
        <x:v>2</x:v>
      </x:c>
      <x:c r="D21" s="71" t="str">
        <x:f>IF(B21=1,"PASS","FAIL")</x:f>
        <x:v>PASS</x:v>
      </x:c>
      <x:c r="E21" s="71" t="str">
        <x:f>IF(C21&lt;=3,"PASS","SIMPLIFY")</x:f>
        <x:v>PASS</x:v>
      </x:c>
      <x:c r="F21" s="15"/>
      <x:c r="G21" s="15"/>
      <x:c r="H21" s="15"/>
      <x:c r="I21" s="15"/>
    </x:row>
    <x:row r="22" ht="15" hidden="0" customHeight="1">
      <x:c r="A22" s="53" t="str">
        <x:v>SDR</x:v>
      </x:c>
      <x:c r="B22" s="73" t="n">
        <x:f>SUMIF(A5:A14,A22,C5:C14)</x:f>
        <x:v>1</x:v>
      </x:c>
      <x:c r="C22" s="71" t="n">
        <x:f>COUNTIF(A5:A14,A22)</x:f>
        <x:v>2</x:v>
      </x:c>
      <x:c r="D22" s="71" t="str">
        <x:f>IF(B22=1,"PASS","FAIL")</x:f>
        <x:v>PASS</x:v>
      </x:c>
      <x:c r="E22" s="71" t="str">
        <x:f>IF(C22&lt;=3,"PASS","SIMPLIFY")</x:f>
        <x:v>PASS</x:v>
      </x:c>
      <x:c r="F22" s="15"/>
      <x:c r="G22" s="15"/>
      <x:c r="H22" s="15"/>
      <x:c r="I22" s="15"/>
    </x:row>
    <x:row r="23" ht="15" hidden="0" customHeight="1">
      <x:c r="A23" s="59" t="str">
        <x:v>Sales Manager</x:v>
      </x:c>
      <x:c r="B23" s="74" t="n">
        <x:f>SUMIF(A5:A14,A23,C5:C14)</x:f>
        <x:v>1</x:v>
      </x:c>
      <x:c r="C23" s="72" t="n">
        <x:f>COUNTIF(A5:A14,A23)</x:f>
        <x:v>2</x:v>
      </x:c>
      <x:c r="D23" s="72" t="str">
        <x:f>IF(B23=1,"PASS","FAIL")</x:f>
        <x:v>PASS</x:v>
      </x:c>
      <x:c r="E23" s="72" t="str">
        <x:f>IF(C23&lt;=3,"PASS","SIMPLIFY")</x:f>
        <x:v>PASS</x:v>
      </x:c>
      <x:c r="F23" s="15"/>
      <x:c r="G23" s="15"/>
      <x:c r="H23" s="15"/>
      <x:c r="I23" s="15"/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5600004196167" hidden="0" customWidth="1"/>
    <x:col min="2" max="2" width="31.110000610351562" hidden="0" customWidth="1"/>
    <x:col min="3" max="3" width="14.4399995803833" hidden="0" customWidth="1"/>
    <x:col min="4" max="4" width="20" hidden="0" customWidth="1"/>
    <x:col min="5" max="5" width="18.889999389648438" hidden="0" customWidth="1"/>
    <x:col min="6" max="6" width="24.440000534057617" hidden="0" customWidth="1"/>
    <x:col min="7" max="7" width="9.4399995803833" hidden="0" customWidth="1"/>
    <x:col min="8" max="8" width="23.329999923706055" hidden="0" customWidth="1"/>
  </x:cols>
  <x:sheetData>
    <x:row r="1" ht="15" hidden="0" customHeight="1">
      <x:c r="A1" s="101" t="str">
        <x:v>Crediting Rules</x:v>
      </x:c>
      <x:c r="B1" s="15"/>
      <x:c r="C1" s="15"/>
      <x:c r="D1" s="15"/>
      <x:c r="E1" s="15"/>
      <x:c r="F1" s="15"/>
      <x:c r="G1" s="15"/>
      <x:c r="H1" s="15"/>
    </x:row>
    <x:row r="2" ht="15" hidden="0" customHeight="1">
      <x:c r="A2" s="16" t="str">
        <x:v>Define what earns credit, who receives it, when it is paid, and what reverses it.</x:v>
      </x:c>
      <x:c r="B2" s="15"/>
      <x:c r="C2" s="15"/>
      <x:c r="D2" s="15"/>
      <x:c r="E2" s="15"/>
      <x:c r="F2" s="15"/>
      <x:c r="G2" s="15"/>
      <x:c r="H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</x:row>
    <x:row r="4" ht="15" hidden="0" customHeight="1">
      <x:c r="A4" s="102" t="str">
        <x:v>RULE AREA</x:v>
      </x:c>
      <x:c r="B4" s="102" t="str">
        <x:v>DEFAULT POLICY</x:v>
      </x:c>
      <x:c r="C4" s="102" t="str">
        <x:v>OWNER</x:v>
      </x:c>
      <x:c r="D4" s="102" t="str">
        <x:v>SYSTEM FIELD / CONTROL</x:v>
      </x:c>
      <x:c r="E4" s="102" t="str">
        <x:v>EXCEPTION PATH</x:v>
      </x:c>
      <x:c r="F4" s="102" t="str">
        <x:v>RISK IF UNDEFINED</x:v>
      </x:c>
      <x:c r="G4" s="102" t="str">
        <x:v>APPROVED?</x:v>
      </x:c>
      <x:c r="H4" s="102" t="str">
        <x:v>NOTES</x:v>
      </x:c>
    </x:row>
    <x:row r="5" ht="21.600000381469727" hidden="0" customHeight="1">
      <x:c r="A5" s="53" t="str">
        <x:v>Creditable value</x:v>
      </x:c>
      <x:c r="B5" s="54" t="str">
        <x:v>Net new recurring revenue after approved discounts</x:v>
      </x:c>
      <x:c r="C5" s="53" t="str">
        <x:v>Finance</x:v>
      </x:c>
      <x:c r="D5" s="53" t="str">
        <x:v>Opportunity ARR / order value</x:v>
      </x:c>
      <x:c r="E5" s="53" t="str">
        <x:v>Deal desk review</x:v>
      </x:c>
      <x:c r="F5" s="53" t="str">
        <x:v>Overpayment and inconsistent value</x:v>
      </x:c>
      <x:c r="G5" s="54" t="str">
        <x:v>Yes</x:v>
      </x:c>
      <x:c r="H5" s="54" t="str">
        <x:v>Exclude taxes and pass-through fees</x:v>
      </x:c>
    </x:row>
    <x:row r="6" ht="15" hidden="0" customHeight="1">
      <x:c r="A6" s="53" t="str">
        <x:v>Booking event</x:v>
      </x:c>
      <x:c r="B6" s="54" t="str">
        <x:v>Signed order and finance acceptance</x:v>
      </x:c>
      <x:c r="C6" s="53" t="str">
        <x:v>Finance</x:v>
      </x:c>
      <x:c r="D6" s="53" t="str">
        <x:v>Order activation date</x:v>
      </x:c>
      <x:c r="E6" s="53" t="str">
        <x:v>CFO exception</x:v>
      </x:c>
      <x:c r="F6" s="53" t="str">
        <x:v>Paying on non-binding intent</x:v>
      </x:c>
      <x:c r="G6" s="54" t="str">
        <x:v>Yes</x:v>
      </x:c>
      <x:c r="H6" s="54" t="str"/>
    </x:row>
    <x:row r="7" ht="15" hidden="0" customHeight="1">
      <x:c r="A7" s="53" t="str">
        <x:v>Primary seller credit</x:v>
      </x:c>
      <x:c r="B7" s="54" t="str">
        <x:v>100% to territory owner at booking</x:v>
      </x:c>
      <x:c r="C7" s="53" t="str">
        <x:v>Sales Ops</x:v>
      </x:c>
      <x:c r="D7" s="53" t="str">
        <x:v>Opportunity owner history</x:v>
      </x:c>
      <x:c r="E7" s="53" t="str">
        <x:v>Documented split request</x:v>
      </x:c>
      <x:c r="F7" s="53" t="str">
        <x:v>Duplicate credit</x:v>
      </x:c>
      <x:c r="G7" s="54" t="str">
        <x:v>Yes</x:v>
      </x:c>
      <x:c r="H7" s="54" t="str"/>
    </x:row>
    <x:row r="8" ht="21.600000381469727" hidden="0" customHeight="1">
      <x:c r="A8" s="53" t="str">
        <x:v>Overlay split</x:v>
      </x:c>
      <x:c r="B8" s="54" t="str">
        <x:v>Predefined role-specific split; no ad hoc stacking</x:v>
      </x:c>
      <x:c r="C8" s="53" t="str">
        <x:v>Sales Leadership</x:v>
      </x:c>
      <x:c r="D8" s="53" t="str">
        <x:v>Opportunity team roles</x:v>
      </x:c>
      <x:c r="E8" s="53" t="str">
        <x:v>VP approval before close</x:v>
      </x:c>
      <x:c r="F8" s="53" t="str">
        <x:v>Double payment and disputes</x:v>
      </x:c>
      <x:c r="G8" s="54" t="str">
        <x:v>No</x:v>
      </x:c>
      <x:c r="H8" s="54" t="str">
        <x:v>Finalize role matrix</x:v>
      </x:c>
    </x:row>
    <x:row r="9" ht="21.600000381469727" hidden="0" customHeight="1">
      <x:c r="A9" s="53" t="str">
        <x:v>Expansion credit</x:v>
      </x:c>
      <x:c r="B9" s="54" t="str">
        <x:v>Account Manager owns; AE assists only with approved split</x:v>
      </x:c>
      <x:c r="C9" s="53" t="str">
        <x:v>CRO</x:v>
      </x:c>
      <x:c r="D9" s="53" t="str">
        <x:v>Opportunity type + team</x:v>
      </x:c>
      <x:c r="E9" s="53" t="str">
        <x:v>Named strategic exception</x:v>
      </x:c>
      <x:c r="F9" s="53" t="str">
        <x:v>Channel conflict</x:v>
      </x:c>
      <x:c r="G9" s="54" t="str">
        <x:v>No</x:v>
      </x:c>
      <x:c r="H9" s="54" t="str"/>
    </x:row>
    <x:row r="10" ht="21.600000381469727" hidden="0" customHeight="1">
      <x:c r="A10" s="53" t="str">
        <x:v>Renewal credit</x:v>
      </x:c>
      <x:c r="B10" s="54" t="str">
        <x:v>Pay on retained ARR; exclude automatic price indexation if policy says so</x:v>
      </x:c>
      <x:c r="C10" s="53" t="str">
        <x:v>CS + Finance</x:v>
      </x:c>
      <x:c r="D10" s="53" t="str">
        <x:v>Renewal opportunity</x:v>
      </x:c>
      <x:c r="E10" s="53" t="str">
        <x:v>CRO/CFO exception</x:v>
      </x:c>
      <x:c r="F10" s="53" t="str">
        <x:v>Paying for assured revenue</x:v>
      </x:c>
      <x:c r="G10" s="54" t="str">
        <x:v>No</x:v>
      </x:c>
      <x:c r="H10" s="54" t="str"/>
    </x:row>
    <x:row r="11" ht="21.600000381469727" hidden="0" customHeight="1">
      <x:c r="A11" s="53" t="str">
        <x:v>Partner influence</x:v>
      </x:c>
      <x:c r="B11" s="54" t="str">
        <x:v>Credit only when partner sourced or registered before opportunity creation</x:v>
      </x:c>
      <x:c r="C11" s="53" t="str">
        <x:v>Channels</x:v>
      </x:c>
      <x:c r="D11" s="53" t="str">
        <x:v>Partner registration ID</x:v>
      </x:c>
      <x:c r="E11" s="53" t="str">
        <x:v>Channel leader approval</x:v>
      </x:c>
      <x:c r="F11" s="53" t="str">
        <x:v>Late attribution</x:v>
      </x:c>
      <x:c r="G11" s="54" t="str">
        <x:v>Yes</x:v>
      </x:c>
      <x:c r="H11" s="54" t="str"/>
    </x:row>
    <x:row r="12" ht="21.600000381469727" hidden="0" customHeight="1">
      <x:c r="A12" s="53" t="str">
        <x:v>Multi-year value</x:v>
      </x:c>
      <x:c r="B12" s="54" t="str">
        <x:v>Pay on ARR; optional TCV modifier with finance gate</x:v>
      </x:c>
      <x:c r="C12" s="53" t="str">
        <x:v>Finance</x:v>
      </x:c>
      <x:c r="D12" s="53" t="str">
        <x:v>Term months / TCV</x:v>
      </x:c>
      <x:c r="E12" s="53" t="str">
        <x:v>CFO approval</x:v>
      </x:c>
      <x:c r="F12" s="53" t="str">
        <x:v>Pull-forward and cash risk</x:v>
      </x:c>
      <x:c r="G12" s="54" t="str">
        <x:v>Yes</x:v>
      </x:c>
      <x:c r="H12" s="54" t="str"/>
    </x:row>
    <x:row r="13" ht="21.600000381469727" hidden="0" customHeight="1">
      <x:c r="A13" s="53" t="str">
        <x:v>Cancellation / clawback</x:v>
      </x:c>
      <x:c r="B13" s="54" t="str">
        <x:v>Reverse credit for cancellation or non-payment within defined window</x:v>
      </x:c>
      <x:c r="C13" s="53" t="str">
        <x:v>Finance</x:v>
      </x:c>
      <x:c r="D13" s="53" t="str">
        <x:v>Cancellation date / invoice status</x:v>
      </x:c>
      <x:c r="E13" s="53" t="str">
        <x:v>Legal review</x:v>
      </x:c>
      <x:c r="F13" s="53" t="str">
        <x:v>Unrecoverable payout</x:v>
      </x:c>
      <x:c r="G13" s="54" t="str">
        <x:v>No</x:v>
      </x:c>
      <x:c r="H13" s="54" t="str">
        <x:v>Set window and recovery mechanics</x:v>
      </x:c>
    </x:row>
    <x:row r="14" ht="21.600000381469727" hidden="0" customHeight="1">
      <x:c r="A14" s="53" t="str">
        <x:v>Leave / transfer</x:v>
      </x:c>
      <x:c r="B14" s="54" t="str">
        <x:v>Prorate quota and define ownership transfer date</x:v>
      </x:c>
      <x:c r="C14" s="53" t="str">
        <x:v>HR + Sales Ops</x:v>
      </x:c>
      <x:c r="D14" s="53" t="str">
        <x:v>Employment and territory dates</x:v>
      </x:c>
      <x:c r="E14" s="53" t="str">
        <x:v>Comp committee</x:v>
      </x:c>
      <x:c r="F14" s="53" t="str">
        <x:v>Disputes and inequity</x:v>
      </x:c>
      <x:c r="G14" s="54" t="str">
        <x:v>Yes</x:v>
      </x:c>
      <x:c r="H14" s="54" t="str"/>
    </x:row>
    <x:row r="15" ht="21.600000381469727" hidden="0" customHeight="1">
      <x:c r="A15" s="53" t="str">
        <x:v>Currency</x:v>
      </x:c>
      <x:c r="B15" s="54" t="str">
        <x:v>Convert using approved monthly corporate FX rate</x:v>
      </x:c>
      <x:c r="C15" s="53" t="str">
        <x:v>Finance</x:v>
      </x:c>
      <x:c r="D15" s="53" t="str">
        <x:v>Corporate FX table</x:v>
      </x:c>
      <x:c r="E15" s="53" t="str">
        <x:v>Finance only</x:v>
      </x:c>
      <x:c r="F15" s="53" t="str">
        <x:v>Inconsistent credit</x:v>
      </x:c>
      <x:c r="G15" s="54" t="str">
        <x:v>Yes</x:v>
      </x:c>
      <x:c r="H15" s="54" t="str"/>
    </x:row>
    <x:row r="16" ht="21.600000381469727" hidden="0" customHeight="1">
      <x:c r="A16" s="59" t="str">
        <x:v>Disputes</x:v>
      </x:c>
      <x:c r="B16" s="60" t="str">
        <x:v>Submit within 30 days; decision within 15 business days</x:v>
      </x:c>
      <x:c r="C16" s="59" t="str">
        <x:v>Sales Ops</x:v>
      </x:c>
      <x:c r="D16" s="59" t="str">
        <x:v>Case log</x:v>
      </x:c>
      <x:c r="E16" s="59" t="str">
        <x:v>Comp committee escalation</x:v>
      </x:c>
      <x:c r="F16" s="59" t="str">
        <x:v>Shadow accounting and distrust</x:v>
      </x:c>
      <x:c r="G16" s="60" t="str">
        <x:v>Yes</x:v>
      </x:c>
      <x:c r="H16" s="60" t="str"/>
    </x:row>
  </x:sheetData>
  <x:mergeCells>
    <x:mergeCell ref="A1:H1"/>
    <x:mergeCell ref="A2:H2"/>
  </x:mergeCells>
  <x:dataValidations count="1">
    <x:dataValidation type="list" sqref="G5:G16">
      <x:formula1>"Yes,No,N/A"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13.329999923706055" hidden="0" customWidth="1"/>
    <x:col min="3" max="3" width="11.670000076293945" hidden="0" customWidth="1"/>
    <x:col min="4" max="4" width="13.329999923706055" hidden="0" customWidth="1"/>
    <x:col min="5" max="5" width="12.779999732971191" hidden="0" customWidth="1"/>
    <x:col min="6" max="6" width="24.440000534057617" hidden="0" customWidth="1"/>
    <x:col min="7" max="7" width="11.109999656677246" hidden="0" customWidth="1"/>
    <x:col min="8" max="8" width="4.440000057220459" hidden="0" customWidth="1"/>
  </x:cols>
  <x:sheetData>
    <x:row r="1" ht="15" hidden="0" customHeight="1">
      <x:c r="A1" s="101" t="str">
        <x:v>Payout Curve</x:v>
      </x:c>
      <x:c r="B1" s="15"/>
      <x:c r="C1" s="15"/>
      <x:c r="D1" s="15"/>
      <x:c r="E1" s="15"/>
      <x:c r="F1" s="15"/>
      <x:c r="G1" s="15"/>
      <x:c r="H1" s="15"/>
    </x:row>
    <x:row r="2" ht="15" hidden="0" customHeight="1">
      <x:c r="A2" s="16" t="str">
        <x:v>Model threshold, target, accelerators, and cost before publishing the plan.</x:v>
      </x:c>
      <x:c r="B2" s="15"/>
      <x:c r="C2" s="15"/>
      <x:c r="D2" s="15"/>
      <x:c r="E2" s="15"/>
      <x:c r="F2" s="15"/>
      <x:c r="G2" s="15"/>
      <x:c r="H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</x:row>
    <x:row r="4" ht="15" hidden="0" customHeight="1">
      <x:c r="A4" s="15" t="str">
        <x:v>ASSUMPTION</x:v>
      </x:c>
      <x:c r="B4" s="15" t="str">
        <x:v>VALUE</x:v>
      </x:c>
      <x:c r="C4" s="15" t="str">
        <x:v>UNIT</x:v>
      </x:c>
      <x:c r="D4" s="15" t="str">
        <x:v>GUIDANCE</x:v>
      </x:c>
      <x:c r="E4" s="15"/>
      <x:c r="F4" s="15"/>
      <x:c r="G4" s="15"/>
      <x:c r="H4" s="15"/>
    </x:row>
    <x:row r="5" ht="15" hidden="0" customHeight="1">
      <x:c r="A5" s="15" t="str">
        <x:v>Annual quota</x:v>
      </x:c>
      <x:c r="B5" s="84" t="n">
        <x:v>2960747.6635514013</x:v>
      </x:c>
      <x:c r="C5" s="15" t="str">
        <x:v>Currency</x:v>
      </x:c>
      <x:c r="D5" s="15" t="str">
        <x:v>From Quota Model</x:v>
      </x:c>
      <x:c r="E5" s="15"/>
      <x:c r="F5" s="15"/>
      <x:c r="G5" s="15"/>
      <x:c r="H5" s="15"/>
    </x:row>
    <x:row r="6" ht="15" hidden="0" customHeight="1">
      <x:c r="A6" s="15" t="str">
        <x:v>Target incentive</x:v>
      </x:c>
      <x:c r="B6" s="84" t="n">
        <x:v>130000</x:v>
      </x:c>
      <x:c r="C6" s="15" t="str">
        <x:v>Currency</x:v>
      </x:c>
      <x:c r="D6" s="15" t="str">
        <x:v>Variable pay at 100%</x:v>
      </x:c>
      <x:c r="E6" s="15"/>
      <x:c r="F6" s="15"/>
      <x:c r="G6" s="15"/>
      <x:c r="H6" s="15"/>
    </x:row>
    <x:row r="7" ht="32.400001525878906" hidden="0" customHeight="1">
      <x:c r="A7" s="15" t="str">
        <x:v>Threshold</x:v>
      </x:c>
      <x:c r="B7" s="85" t="n">
        <x:v>0</x:v>
      </x:c>
      <x:c r="C7" s="15" t="str">
        <x:v>Attainment</x:v>
      </x:c>
      <x:c r="D7" s="15" t="str">
        <x:v>Use only with a clear reason; test cost and behavior</x:v>
      </x:c>
      <x:c r="E7" s="15"/>
      <x:c r="F7" s="15"/>
      <x:c r="G7" s="15"/>
      <x:c r="H7" s="15"/>
    </x:row>
    <x:row r="8" ht="21.600000381469727" hidden="0" customHeight="1">
      <x:c r="A8" s="15" t="str">
        <x:v>Tier 1 ceiling</x:v>
      </x:c>
      <x:c r="B8" s="85" t="n">
        <x:v>1</x:v>
      </x:c>
      <x:c r="C8" s="15" t="str">
        <x:v>Attainment</x:v>
      </x:c>
      <x:c r="D8" s="15" t="str">
        <x:v>Base rate through target</x:v>
      </x:c>
      <x:c r="E8" s="15"/>
      <x:c r="F8" s="15"/>
      <x:c r="G8" s="15"/>
      <x:c r="H8" s="15"/>
    </x:row>
    <x:row r="9" ht="21.600000381469727" hidden="0" customHeight="1">
      <x:c r="A9" s="15" t="str">
        <x:v>Tier 2 ceiling</x:v>
      </x:c>
      <x:c r="B9" s="85" t="n">
        <x:v>1.2</x:v>
      </x:c>
      <x:c r="C9" s="15" t="str">
        <x:v>Attainment</x:v>
      </x:c>
      <x:c r="D9" s="15" t="str">
        <x:v>First accelerator band</x:v>
      </x:c>
      <x:c r="E9" s="15"/>
      <x:c r="F9" s="15"/>
      <x:c r="G9" s="15"/>
      <x:c r="H9" s="15"/>
    </x:row>
    <x:row r="10" ht="21.600000381469727" hidden="0" customHeight="1">
      <x:c r="A10" s="15" t="str">
        <x:v>Tier 1 multiplier</x:v>
      </x:c>
      <x:c r="B10" s="86" t="n">
        <x:v>1</x:v>
      </x:c>
      <x:c r="C10" s="15" t="str">
        <x:v>Multiplier</x:v>
      </x:c>
      <x:c r="D10" s="15" t="str">
        <x:v>Base commission rate</x:v>
      </x:c>
      <x:c r="E10" s="15"/>
      <x:c r="F10" s="15"/>
      <x:c r="G10" s="15"/>
      <x:c r="H10" s="15"/>
    </x:row>
    <x:row r="11" ht="21.600000381469727" hidden="0" customHeight="1">
      <x:c r="A11" s="15" t="str">
        <x:v>Tier 2 multiplier</x:v>
      </x:c>
      <x:c r="B11" s="86" t="n">
        <x:v>1.25</x:v>
      </x:c>
      <x:c r="C11" s="15" t="str">
        <x:v>Multiplier</x:v>
      </x:c>
      <x:c r="D11" s="15" t="str">
        <x:v>Marginal rate from 100% to 120%</x:v>
      </x:c>
      <x:c r="E11" s="15"/>
      <x:c r="F11" s="15"/>
      <x:c r="G11" s="15"/>
      <x:c r="H11" s="15"/>
    </x:row>
    <x:row r="12" ht="21.600000381469727" hidden="0" customHeight="1">
      <x:c r="A12" s="15" t="str">
        <x:v>Tier 3 multiplier</x:v>
      </x:c>
      <x:c r="B12" s="86" t="n">
        <x:v>1.5</x:v>
      </x:c>
      <x:c r="C12" s="15" t="str">
        <x:v>Multiplier</x:v>
      </x:c>
      <x:c r="D12" s="15" t="str">
        <x:v>Marginal rate above 120%</x:v>
      </x:c>
      <x:c r="E12" s="15"/>
      <x:c r="F12" s="15"/>
      <x:c r="G12" s="15"/>
      <x:c r="H12" s="15"/>
    </x:row>
    <x:row r="13" ht="43.20000076293945" hidden="0" customHeight="1">
      <x:c r="A13" s="15" t="str">
        <x:v>Cap</x:v>
      </x:c>
      <x:c r="B13" s="86" t="n">
        <x:v>0</x:v>
      </x:c>
      <x:c r="C13" s="15" t="str">
        <x:v>Currency / 0 = none</x:v>
      </x:c>
      <x:c r="D13" s="15" t="str">
        <x:v>0 = no cap; positive cap is applied in payout and cost formulas</x:v>
      </x:c>
      <x:c r="E13" s="15"/>
      <x:c r="F13" s="15"/>
      <x:c r="G13" s="15"/>
      <x:c r="H13" s="15"/>
    </x:row>
    <x:row r="14" ht="15" hidden="0" customHeight="1">
      <x:c r="A14" s="15"/>
      <x:c r="B14" s="15"/>
      <x:c r="C14" s="15"/>
      <x:c r="D14" s="15"/>
      <x:c r="E14" s="15"/>
      <x:c r="F14" s="15"/>
      <x:c r="G14" s="15"/>
      <x:c r="H14" s="15"/>
    </x:row>
    <x:row r="15" ht="15" hidden="0" customHeight="1">
      <x:c r="A15" s="102" t="str">
        <x:v>ATTAINMENT</x:v>
      </x:c>
      <x:c r="B15" s="102" t="str">
        <x:v>CREDITED ARR</x:v>
      </x:c>
      <x:c r="C15" s="102" t="str">
        <x:v>BASE RATE</x:v>
      </x:c>
      <x:c r="D15" s="102" t="str">
        <x:v>PAYOUT</x:v>
      </x:c>
      <x:c r="E15" s="102" t="str">
        <x:v>PAYOUT % OF TI</x:v>
      </x:c>
      <x:c r="F15" s="102" t="str">
        <x:v>MARGINAL LOGIC</x:v>
      </x:c>
      <x:c r="G15" s="102" t="str">
        <x:v>CAP APPLIED?</x:v>
      </x:c>
      <x:c r="H15" s="40" t="str"/>
    </x:row>
    <x:row r="16" ht="15" hidden="0" customHeight="1">
      <x:c r="A16" s="87" t="n">
        <x:v>0</x:v>
      </x:c>
      <x:c r="B16" s="57" t="n">
        <x:f>A16*$B$5</x:f>
        <x:v>0</x:v>
      </x:c>
      <x:c r="C16" s="104" t="n">
        <x:f>$B$6/$B$5</x:f>
        <x:v>0.04390782828282829</x:v>
      </x:c>
      <x:c r="D16" s="57" t="n">
        <x:f>MIN(IF($B$13&gt;0,$B$13,1E+99),$B$6*(MAX(0,MIN(A16,$B$8)-$B$7)*$B$10+MAX(0,MIN(A16,$B$9)-MAX($B$8,$B$7))*$B$11+MAX(0,A16-MAX($B$9,$B$7))*$B$12))</x:f>
        <x:v>0</x:v>
      </x:c>
      <x:c r="E16" s="73" t="n">
        <x:f>D16/$B$6</x:f>
        <x:v>0</x:v>
      </x:c>
      <x:c r="F16" s="53" t="str">
        <x:v>Below threshold</x:v>
      </x:c>
      <x:c r="G16" s="71" t="str">
        <x:f>IF(AND($B$13&gt;0,D16&gt;=$B$13),"YES","NO")</x:f>
        <x:v>NO</x:v>
      </x:c>
      <x:c r="H16" s="53" t="str"/>
    </x:row>
    <x:row r="17" ht="15" hidden="0" customHeight="1">
      <x:c r="A17" s="87" t="n">
        <x:v>0.5</x:v>
      </x:c>
      <x:c r="B17" s="57" t="n">
        <x:f>A17*$B$5</x:f>
        <x:v>1480373.8317757007</x:v>
      </x:c>
      <x:c r="C17" s="104" t="n">
        <x:f>$B$6/$B$5</x:f>
        <x:v>0.04390782828282829</x:v>
      </x:c>
      <x:c r="D17" s="57" t="n">
        <x:f>MIN(IF($B$13&gt;0,$B$13,1E+99),$B$6*(MAX(0,MIN(A17,$B$8)-$B$7)*$B$10+MAX(0,MIN(A17,$B$9)-MAX($B$8,$B$7))*$B$11+MAX(0,A17-MAX($B$9,$B$7))*$B$12))</x:f>
        <x:v>65000</x:v>
      </x:c>
      <x:c r="E17" s="73" t="n">
        <x:f>D17/$B$6</x:f>
        <x:v>0.5</x:v>
      </x:c>
      <x:c r="F17" s="53" t="str">
        <x:v>Base band</x:v>
      </x:c>
      <x:c r="G17" s="71" t="str">
        <x:f>IF(AND($B$13&gt;0,D17&gt;=$B$13),"YES","NO")</x:f>
        <x:v>NO</x:v>
      </x:c>
      <x:c r="H17" s="53" t="str"/>
    </x:row>
    <x:row r="18" ht="15" hidden="0" customHeight="1">
      <x:c r="A18" s="87" t="n">
        <x:v>0.8</x:v>
      </x:c>
      <x:c r="B18" s="57" t="n">
        <x:f>A18*$B$5</x:f>
        <x:v>2368598.130841121</x:v>
      </x:c>
      <x:c r="C18" s="104" t="n">
        <x:f>$B$6/$B$5</x:f>
        <x:v>0.04390782828282829</x:v>
      </x:c>
      <x:c r="D18" s="57" t="n">
        <x:f>MIN(IF($B$13&gt;0,$B$13,1E+99),$B$6*(MAX(0,MIN(A18,$B$8)-$B$7)*$B$10+MAX(0,MIN(A18,$B$9)-MAX($B$8,$B$7))*$B$11+MAX(0,A18-MAX($B$9,$B$7))*$B$12))</x:f>
        <x:v>104000</x:v>
      </x:c>
      <x:c r="E18" s="73" t="n">
        <x:f>D18/$B$6</x:f>
        <x:v>0.8</x:v>
      </x:c>
      <x:c r="F18" s="53" t="str">
        <x:v>Base band</x:v>
      </x:c>
      <x:c r="G18" s="71" t="str">
        <x:f>IF(AND($B$13&gt;0,D18&gt;=$B$13),"YES","NO")</x:f>
        <x:v>NO</x:v>
      </x:c>
      <x:c r="H18" s="53" t="str"/>
    </x:row>
    <x:row r="19" ht="15" hidden="0" customHeight="1">
      <x:c r="A19" s="87" t="n">
        <x:v>1</x:v>
      </x:c>
      <x:c r="B19" s="57" t="n">
        <x:f>A19*$B$5</x:f>
        <x:v>2960747.6635514013</x:v>
      </x:c>
      <x:c r="C19" s="104" t="n">
        <x:f>$B$6/$B$5</x:f>
        <x:v>0.04390782828282829</x:v>
      </x:c>
      <x:c r="D19" s="57" t="n">
        <x:f>MIN(IF($B$13&gt;0,$B$13,1E+99),$B$6*(MAX(0,MIN(A19,$B$8)-$B$7)*$B$10+MAX(0,MIN(A19,$B$9)-MAX($B$8,$B$7))*$B$11+MAX(0,A19-MAX($B$9,$B$7))*$B$12))</x:f>
        <x:v>130000</x:v>
      </x:c>
      <x:c r="E19" s="73" t="n">
        <x:f>D19/$B$6</x:f>
        <x:v>1</x:v>
      </x:c>
      <x:c r="F19" s="53" t="str">
        <x:v>Target</x:v>
      </x:c>
      <x:c r="G19" s="71" t="str">
        <x:f>IF(AND($B$13&gt;0,D19&gt;=$B$13),"YES","NO")</x:f>
        <x:v>NO</x:v>
      </x:c>
      <x:c r="H19" s="53" t="str"/>
    </x:row>
    <x:row r="20" ht="15" hidden="0" customHeight="1">
      <x:c r="A20" s="87" t="n">
        <x:v>1.1</x:v>
      </x:c>
      <x:c r="B20" s="57" t="n">
        <x:f>A20*$B$5</x:f>
        <x:v>3256822.429906542</x:v>
      </x:c>
      <x:c r="C20" s="104" t="n">
        <x:f>$B$6/$B$5</x:f>
        <x:v>0.04390782828282829</x:v>
      </x:c>
      <x:c r="D20" s="57" t="n">
        <x:f>MIN(IF($B$13&gt;0,$B$13,1E+99),$B$6*(MAX(0,MIN(A20,$B$8)-$B$7)*$B$10+MAX(0,MIN(A20,$B$9)-MAX($B$8,$B$7))*$B$11+MAX(0,A20-MAX($B$9,$B$7))*$B$12))</x:f>
        <x:v>146250</x:v>
      </x:c>
      <x:c r="E20" s="73" t="n">
        <x:f>D20/$B$6</x:f>
        <x:v>1.125</x:v>
      </x:c>
      <x:c r="F20" s="53" t="str">
        <x:v>Tier 2 marginal accelerator</x:v>
      </x:c>
      <x:c r="G20" s="71" t="str">
        <x:f>IF(AND($B$13&gt;0,D20&gt;=$B$13),"YES","NO")</x:f>
        <x:v>NO</x:v>
      </x:c>
      <x:c r="H20" s="53" t="str"/>
    </x:row>
    <x:row r="21" ht="15" hidden="0" customHeight="1">
      <x:c r="A21" s="87" t="n">
        <x:v>1.2</x:v>
      </x:c>
      <x:c r="B21" s="57" t="n">
        <x:f>A21*$B$5</x:f>
        <x:v>3552897.1962616816</x:v>
      </x:c>
      <x:c r="C21" s="104" t="n">
        <x:f>$B$6/$B$5</x:f>
        <x:v>0.04390782828282829</x:v>
      </x:c>
      <x:c r="D21" s="57" t="n">
        <x:f>MIN(IF($B$13&gt;0,$B$13,1E+99),$B$6*(MAX(0,MIN(A21,$B$8)-$B$7)*$B$10+MAX(0,MIN(A21,$B$9)-MAX($B$8,$B$7))*$B$11+MAX(0,A21-MAX($B$9,$B$7))*$B$12))</x:f>
        <x:v>162500</x:v>
      </x:c>
      <x:c r="E21" s="73" t="n">
        <x:f>D21/$B$6</x:f>
        <x:v>1.25</x:v>
      </x:c>
      <x:c r="F21" s="53" t="str">
        <x:v>Tier 2 ceiling</x:v>
      </x:c>
      <x:c r="G21" s="71" t="str">
        <x:f>IF(AND($B$13&gt;0,D21&gt;=$B$13),"YES","NO")</x:f>
        <x:v>NO</x:v>
      </x:c>
      <x:c r="H21" s="53" t="str"/>
    </x:row>
    <x:row r="22" ht="15" hidden="0" customHeight="1">
      <x:c r="A22" s="87" t="n">
        <x:v>1.5</x:v>
      </x:c>
      <x:c r="B22" s="57" t="n">
        <x:f>A22*$B$5</x:f>
        <x:v>4441121.495327102</x:v>
      </x:c>
      <x:c r="C22" s="104" t="n">
        <x:f>$B$6/$B$5</x:f>
        <x:v>0.04390782828282829</x:v>
      </x:c>
      <x:c r="D22" s="57" t="n">
        <x:f>MIN(IF($B$13&gt;0,$B$13,1E+99),$B$6*(MAX(0,MIN(A22,$B$8)-$B$7)*$B$10+MAX(0,MIN(A22,$B$9)-MAX($B$8,$B$7))*$B$11+MAX(0,A22-MAX($B$9,$B$7))*$B$12))</x:f>
        <x:v>221000.00000000003</x:v>
      </x:c>
      <x:c r="E22" s="73" t="n">
        <x:f>D22/$B$6</x:f>
        <x:v>1.7000000000000002</x:v>
      </x:c>
      <x:c r="F22" s="53" t="str">
        <x:v>Tier 3 marginal accelerator</x:v>
      </x:c>
      <x:c r="G22" s="71" t="str">
        <x:f>IF(AND($B$13&gt;0,D22&gt;=$B$13),"YES","NO")</x:f>
        <x:v>NO</x:v>
      </x:c>
      <x:c r="H22" s="53" t="str"/>
    </x:row>
    <x:row r="23" ht="15" hidden="0" customHeight="1">
      <x:c r="A23" s="88" t="n">
        <x:v>2</x:v>
      </x:c>
      <x:c r="B23" s="63" t="n">
        <x:f>A23*$B$5</x:f>
        <x:v>5921495.327102803</x:v>
      </x:c>
      <x:c r="C23" s="103" t="n">
        <x:f>$B$6/$B$5</x:f>
        <x:v>0.04390782828282829</x:v>
      </x:c>
      <x:c r="D23" s="63" t="n">
        <x:f>MIN(IF($B$13&gt;0,$B$13,1E+99),$B$6*(MAX(0,MIN(A23,$B$8)-$B$7)*$B$10+MAX(0,MIN(A23,$B$9)-MAX($B$8,$B$7))*$B$11+MAX(0,A23-MAX($B$9,$B$7))*$B$12))</x:f>
        <x:v>318500</x:v>
      </x:c>
      <x:c r="E23" s="74" t="n">
        <x:f>D23/$B$6</x:f>
        <x:v>2.45</x:v>
      </x:c>
      <x:c r="F23" s="59" t="str">
        <x:v>Extreme upside test</x:v>
      </x:c>
      <x:c r="G23" s="72" t="str">
        <x:f>IF(AND($B$13&gt;0,D23&gt;=$B$13),"YES","NO")</x:f>
        <x:v>NO</x:v>
      </x:c>
      <x:c r="H23" s="59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.329999923706055" hidden="0" customWidth="1"/>
    <x:col min="2" max="2" width="11.109999656677246" hidden="0" customWidth="1"/>
    <x:col min="3" max="3" width="12.779999732971191" hidden="0" customWidth="1"/>
    <x:col min="4" max="4" width="11.670000076293945" hidden="0" customWidth="1"/>
    <x:col min="5" max="5" width="12.220000267028809" hidden="0" customWidth="1"/>
    <x:col min="6" max="6" width="12.220000267028809" hidden="0" customWidth="1"/>
    <x:col min="7" max="7" width="12.220000267028809" hidden="0" customWidth="1"/>
    <x:col min="8" max="8" width="13.890000343322754" hidden="0" customWidth="1"/>
    <x:col min="9" max="9" width="20" hidden="0" customWidth="1"/>
  </x:cols>
  <x:sheetData>
    <x:row r="1" ht="15" hidden="0" customHeight="1">
      <x:c r="A1" s="101" t="str">
        <x:v>Ramp &amp; Draw</x:v>
      </x:c>
      <x:c r="B1" s="15"/>
      <x:c r="C1" s="15"/>
      <x:c r="D1" s="15"/>
      <x:c r="E1" s="15"/>
      <x:c r="F1" s="15"/>
      <x:c r="G1" s="15"/>
      <x:c r="H1" s="15"/>
      <x:c r="I1" s="15"/>
    </x:row>
    <x:row r="2" ht="15" hidden="0" customHeight="1">
      <x:c r="A2" s="16" t="str">
        <x:v>Align quota relief and earnings protection to onboarding time, pipeline creation, and sales-cycle reality.</x:v>
      </x:c>
      <x:c r="B2" s="15"/>
      <x:c r="C2" s="15"/>
      <x:c r="D2" s="15"/>
      <x:c r="E2" s="15"/>
      <x:c r="F2" s="15"/>
      <x:c r="G2" s="15"/>
      <x:c r="H2" s="15"/>
      <x:c r="I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  <x:c r="I3" s="15"/>
    </x:row>
    <x:row r="4" ht="21.600000381469727" hidden="0" customHeight="1">
      <x:c r="A4" s="15" t="str">
        <x:v>ASSUMPTION</x:v>
      </x:c>
      <x:c r="B4" s="15" t="str">
        <x:v>VALUE</x:v>
      </x:c>
      <x:c r="C4" s="15" t="str">
        <x:v>UNIT</x:v>
      </x:c>
      <x:c r="D4" s="15" t="str">
        <x:v>POLICY</x:v>
      </x:c>
      <x:c r="E4" s="15"/>
      <x:c r="F4" s="15"/>
      <x:c r="G4" s="15"/>
      <x:c r="H4" s="15"/>
      <x:c r="I4" s="15"/>
    </x:row>
    <x:row r="5" ht="15" hidden="0" customHeight="1">
      <x:c r="A5" s="15" t="str">
        <x:v>Annual quota</x:v>
      </x:c>
      <x:c r="B5" s="84" t="n">
        <x:v>2700000</x:v>
      </x:c>
      <x:c r="C5" s="15" t="str">
        <x:v>Currency</x:v>
      </x:c>
      <x:c r="D5" s="15" t="str">
        <x:v>From quota model</x:v>
      </x:c>
      <x:c r="E5" s="15"/>
      <x:c r="F5" s="15"/>
      <x:c r="G5" s="15"/>
      <x:c r="H5" s="15"/>
      <x:c r="I5" s="15"/>
    </x:row>
    <x:row r="6" ht="32.400001525878906" hidden="0" customHeight="1">
      <x:c r="A6" s="15" t="str">
        <x:v>Monthly target incentive</x:v>
      </x:c>
      <x:c r="B6" s="84" t="n">
        <x:v>10833</x:v>
      </x:c>
      <x:c r="C6" s="15" t="str">
        <x:v>Currency</x:v>
      </x:c>
      <x:c r="D6" s="15" t="str">
        <x:v>Annual target incentive / 12</x:v>
      </x:c>
      <x:c r="E6" s="15"/>
      <x:c r="F6" s="15"/>
      <x:c r="G6" s="15"/>
      <x:c r="H6" s="15"/>
      <x:c r="I6" s="15"/>
    </x:row>
    <x:row r="7" ht="21.600000381469727" hidden="0" customHeight="1">
      <x:c r="A7" s="15" t="str">
        <x:v>Month 1 quota factor</x:v>
      </x:c>
      <x:c r="B7" s="85" t="n">
        <x:v>0.25</x:v>
      </x:c>
      <x:c r="C7" s="15" t="str">
        <x:v>Percent</x:v>
      </x:c>
      <x:c r="D7" s="15" t="str">
        <x:v>Training and pipeline creation</x:v>
      </x:c>
      <x:c r="E7" s="15"/>
      <x:c r="F7" s="15"/>
      <x:c r="G7" s="15"/>
      <x:c r="H7" s="15"/>
      <x:c r="I7" s="15"/>
    </x:row>
    <x:row r="8" ht="21.600000381469727" hidden="0" customHeight="1">
      <x:c r="A8" s="15" t="str">
        <x:v>Month 2 quota factor</x:v>
      </x:c>
      <x:c r="B8" s="85" t="n">
        <x:v>0.5</x:v>
      </x:c>
      <x:c r="C8" s="15" t="str">
        <x:v>Percent</x:v>
      </x:c>
      <x:c r="D8" s="15" t="str">
        <x:v>Early opportunity ownership</x:v>
      </x:c>
      <x:c r="E8" s="15"/>
      <x:c r="F8" s="15"/>
      <x:c r="G8" s="15"/>
      <x:c r="H8" s="15"/>
      <x:c r="I8" s="15"/>
    </x:row>
    <x:row r="9" ht="21.600000381469727" hidden="0" customHeight="1">
      <x:c r="A9" s="15" t="str">
        <x:v>Month 3 quota factor</x:v>
      </x:c>
      <x:c r="B9" s="85" t="n">
        <x:v>0.75</x:v>
      </x:c>
      <x:c r="C9" s="15" t="str">
        <x:v>Percent</x:v>
      </x:c>
      <x:c r="D9" s="15" t="str">
        <x:v>Partial productivity</x:v>
      </x:c>
      <x:c r="E9" s="15"/>
      <x:c r="F9" s="15"/>
      <x:c r="G9" s="15"/>
      <x:c r="H9" s="15"/>
      <x:c r="I9" s="15"/>
    </x:row>
    <x:row r="10" ht="21.600000381469727" hidden="0" customHeight="1">
      <x:c r="A10" s="15" t="str">
        <x:v>Month 4+ quota factor</x:v>
      </x:c>
      <x:c r="B10" s="85" t="n">
        <x:v>1</x:v>
      </x:c>
      <x:c r="C10" s="15" t="str">
        <x:v>Percent</x:v>
      </x:c>
      <x:c r="D10" s="15" t="str">
        <x:v>Fully productive expectation</x:v>
      </x:c>
      <x:c r="E10" s="15"/>
      <x:c r="F10" s="15"/>
      <x:c r="G10" s="15"/>
      <x:c r="H10" s="15"/>
      <x:c r="I10" s="15"/>
    </x:row>
    <x:row r="11" ht="32.400001525878906" hidden="0" customHeight="1">
      <x:c r="A11" s="15" t="str">
        <x:v>Guarantee months</x:v>
      </x:c>
      <x:c r="B11" s="86" t="n">
        <x:v>2</x:v>
      </x:c>
      <x:c r="C11" s="15" t="str">
        <x:v>Months</x:v>
      </x:c>
      <x:c r="D11" s="15" t="str">
        <x:v>Non-recoverable guarantee during initial ramp</x:v>
      </x:c>
      <x:c r="E11" s="15"/>
      <x:c r="F11" s="15"/>
      <x:c r="G11" s="15"/>
      <x:c r="H11" s="15"/>
      <x:c r="I11" s="15"/>
    </x:row>
    <x:row r="12" ht="15" hidden="0" customHeight="1">
      <x:c r="A12" s="15"/>
      <x:c r="B12" s="15"/>
      <x:c r="C12" s="15"/>
      <x:c r="D12" s="15"/>
      <x:c r="E12" s="15"/>
      <x:c r="F12" s="15"/>
      <x:c r="G12" s="15"/>
      <x:c r="H12" s="15"/>
      <x:c r="I12" s="15"/>
    </x:row>
    <x:row r="13" ht="15" hidden="0" customHeight="1">
      <x:c r="A13" s="15"/>
      <x:c r="B13" s="15"/>
      <x:c r="C13" s="15"/>
      <x:c r="D13" s="15"/>
      <x:c r="E13" s="15"/>
      <x:c r="F13" s="15"/>
      <x:c r="G13" s="15"/>
      <x:c r="H13" s="15"/>
      <x:c r="I13" s="15"/>
    </x:row>
    <x:row r="14" ht="21.600000381469727" hidden="0" customHeight="1">
      <x:c r="A14" s="102" t="str">
        <x:v>MONTH</x:v>
      </x:c>
      <x:c r="B14" s="102" t="str">
        <x:v>QUOTA FACTOR</x:v>
      </x:c>
      <x:c r="C14" s="102" t="str">
        <x:v>MONTHLY QUOTA</x:v>
      </x:c>
      <x:c r="D14" s="102" t="str">
        <x:v>GUARANTEE</x:v>
      </x:c>
      <x:c r="E14" s="102" t="str">
        <x:v>EARNED PAYOUT</x:v>
      </x:c>
      <x:c r="F14" s="102" t="str">
        <x:v>PAYABLE</x:v>
      </x:c>
      <x:c r="G14" s="102" t="str">
        <x:v>DRAW BALANCE</x:v>
      </x:c>
      <x:c r="H14" s="102" t="str">
        <x:v>ACCELERATOR ELIGIBLE?</x:v>
      </x:c>
      <x:c r="I14" s="102" t="str">
        <x:v>POLICY NOTE</x:v>
      </x:c>
    </x:row>
    <x:row r="15" ht="15" hidden="0" customHeight="1">
      <x:c r="A15" s="53" t="n">
        <x:v>1</x:v>
      </x:c>
      <x:c r="B15" s="73" t="n">
        <x:f>$B$7</x:f>
        <x:v>0.25</x:v>
      </x:c>
      <x:c r="C15" s="57" t="n">
        <x:f>B15*$B$5/12</x:f>
        <x:v>56250</x:v>
      </x:c>
      <x:c r="D15" s="57" t="n">
        <x:f>IF(A15&lt;=$B$11,$B$6,0)</x:f>
        <x:v>10833</x:v>
      </x:c>
      <x:c r="E15" s="55" t="n">
        <x:v>0</x:v>
      </x:c>
      <x:c r="F15" s="57" t="n">
        <x:f>MAX(D15,E15)</x:f>
        <x:v>10833</x:v>
      </x:c>
      <x:c r="G15" s="57" t="n">
        <x:v>0</x:v>
      </x:c>
      <x:c r="H15" s="53" t="str">
        <x:v>No</x:v>
      </x:c>
      <x:c r="I15" s="54" t="str">
        <x:v>Onboarding</x:v>
      </x:c>
    </x:row>
    <x:row r="16" ht="15" hidden="0" customHeight="1">
      <x:c r="A16" s="53" t="n">
        <x:v>2</x:v>
      </x:c>
      <x:c r="B16" s="73" t="n">
        <x:f>$B$8</x:f>
        <x:v>0.5</x:v>
      </x:c>
      <x:c r="C16" s="57" t="n">
        <x:f>B16*$B$5/12</x:f>
        <x:v>112500</x:v>
      </x:c>
      <x:c r="D16" s="57" t="n">
        <x:f>IF(A16&lt;=$B$11,$B$6,0)</x:f>
        <x:v>10833</x:v>
      </x:c>
      <x:c r="E16" s="55" t="n">
        <x:v>2000</x:v>
      </x:c>
      <x:c r="F16" s="57" t="n">
        <x:f>MAX(D16,E16)</x:f>
        <x:v>10833</x:v>
      </x:c>
      <x:c r="G16" s="57" t="n">
        <x:v>0</x:v>
      </x:c>
      <x:c r="H16" s="53" t="str">
        <x:v>No</x:v>
      </x:c>
      <x:c r="I16" s="54" t="str">
        <x:v>Pipeline creation</x:v>
      </x:c>
    </x:row>
    <x:row r="17" ht="15" hidden="0" customHeight="1">
      <x:c r="A17" s="53" t="n">
        <x:v>3</x:v>
      </x:c>
      <x:c r="B17" s="73" t="n">
        <x:f>$B$9</x:f>
        <x:v>0.75</x:v>
      </x:c>
      <x:c r="C17" s="57" t="n">
        <x:f>B17*$B$5/12</x:f>
        <x:v>168750</x:v>
      </x:c>
      <x:c r="D17" s="57" t="n">
        <x:f>IF(A17&lt;=$B$11,$B$6,0)</x:f>
        <x:v>0</x:v>
      </x:c>
      <x:c r="E17" s="55" t="n">
        <x:v>6000</x:v>
      </x:c>
      <x:c r="F17" s="57" t="n">
        <x:f>MAX(D17,E17)</x:f>
        <x:v>6000</x:v>
      </x:c>
      <x:c r="G17" s="57" t="n">
        <x:v>0</x:v>
      </x:c>
      <x:c r="H17" s="53" t="str">
        <x:v>No</x:v>
      </x:c>
      <x:c r="I17" s="54" t="str">
        <x:v>Partial productivity</x:v>
      </x:c>
    </x:row>
    <x:row r="18" ht="15" hidden="0" customHeight="1">
      <x:c r="A18" s="53" t="n">
        <x:v>4</x:v>
      </x:c>
      <x:c r="B18" s="73" t="n">
        <x:f>$B$10</x:f>
        <x:v>1</x:v>
      </x:c>
      <x:c r="C18" s="57" t="n">
        <x:f>B18*$B$5/12</x:f>
        <x:v>225000</x:v>
      </x:c>
      <x:c r="D18" s="57" t="n">
        <x:f>IF(A18&lt;=$B$11,$B$6,0)</x:f>
        <x:v>0</x:v>
      </x:c>
      <x:c r="E18" s="55" t="n">
        <x:v>11500</x:v>
      </x:c>
      <x:c r="F18" s="57" t="n">
        <x:f>MAX(D18,E18)</x:f>
        <x:v>11500</x:v>
      </x:c>
      <x:c r="G18" s="57" t="n">
        <x:v>0</x:v>
      </x:c>
      <x:c r="H18" s="53" t="str">
        <x:v>Yes</x:v>
      </x:c>
      <x:c r="I18" s="54" t="str">
        <x:v>Full productivity</x:v>
      </x:c>
    </x:row>
    <x:row r="19" ht="15" hidden="0" customHeight="1">
      <x:c r="A19" s="53" t="n">
        <x:v>5</x:v>
      </x:c>
      <x:c r="B19" s="73" t="n">
        <x:f>$B$10</x:f>
        <x:v>1</x:v>
      </x:c>
      <x:c r="C19" s="57" t="n">
        <x:f>B19*$B$5/12</x:f>
        <x:v>225000</x:v>
      </x:c>
      <x:c r="D19" s="57" t="n">
        <x:v>0</x:v>
      </x:c>
      <x:c r="E19" s="55" t="n">
        <x:v>12500</x:v>
      </x:c>
      <x:c r="F19" s="57" t="n">
        <x:f>MAX(D19,E19)</x:f>
        <x:v>12500</x:v>
      </x:c>
      <x:c r="G19" s="57" t="n">
        <x:v>0</x:v>
      </x:c>
      <x:c r="H19" s="53" t="str">
        <x:v>Yes</x:v>
      </x:c>
      <x:c r="I19" s="54" t="str"/>
    </x:row>
    <x:row r="20" ht="15" hidden="0" customHeight="1">
      <x:c r="A20" s="59" t="n">
        <x:v>6</x:v>
      </x:c>
      <x:c r="B20" s="74" t="n">
        <x:f>$B$10</x:f>
        <x:v>1</x:v>
      </x:c>
      <x:c r="C20" s="63" t="n">
        <x:f>B20*$B$5/12</x:f>
        <x:v>225000</x:v>
      </x:c>
      <x:c r="D20" s="63" t="n">
        <x:v>0</x:v>
      </x:c>
      <x:c r="E20" s="61" t="n">
        <x:v>15000</x:v>
      </x:c>
      <x:c r="F20" s="63" t="n">
        <x:f>MAX(D20,E20)</x:f>
        <x:v>15000</x:v>
      </x:c>
      <x:c r="G20" s="63" t="n">
        <x:v>0</x:v>
      </x:c>
      <x:c r="H20" s="59" t="str">
        <x:v>Yes</x:v>
      </x:c>
      <x:c r="I20" s="60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779999732971191" hidden="0" customWidth="1"/>
    <x:col min="2" max="2" width="8.890000343322754" hidden="0" customWidth="1"/>
    <x:col min="3" max="3" width="11.109999656677246" hidden="0" customWidth="1"/>
    <x:col min="4" max="4" width="13.890000343322754" hidden="0" customWidth="1"/>
    <x:col min="5" max="5" width="11.67000007629394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  <x:col min="9" max="9" width="11.109999656677246" hidden="0" customWidth="1"/>
    <x:col min="10" max="10" width="12.220000267028809" hidden="0" customWidth="1"/>
  </x:cols>
  <x:sheetData>
    <x:row r="1" ht="15" hidden="0" customHeight="1">
      <x:c r="A1" s="101" t="str">
        <x:v>Cost Model</x:v>
      </x:c>
      <x:c r="B1" s="15"/>
      <x:c r="C1" s="15"/>
      <x:c r="D1" s="15"/>
      <x:c r="E1" s="15"/>
      <x:c r="F1" s="15"/>
      <x:c r="G1" s="15"/>
      <x:c r="H1" s="15"/>
      <x:c r="I1" s="15"/>
      <x:c r="J1" s="15"/>
    </x:row>
    <x:row r="2" ht="15" hidden="0" customHeight="1">
      <x:c r="A2" s="16" t="str">
        <x:v>Test affordability, differentiation, and payout exposure across a realistic attainment distribution.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  <x:c r="I3" s="15"/>
      <x:c r="J3" s="15"/>
    </x:row>
    <x:row r="4" ht="21.600000381469727" hidden="0" customHeight="1">
      <x:c r="A4" s="102" t="str">
        <x:v>SELLER ID / NAME</x:v>
      </x:c>
      <x:c r="B4" s="102" t="str">
        <x:v>REP COUNT</x:v>
      </x:c>
      <x:c r="C4" s="102" t="str">
        <x:v>AVG ATTAINMENT</x:v>
      </x:c>
      <x:c r="D4" s="102" t="str">
        <x:v>TARGET INCENTIVE / REP</x:v>
      </x:c>
      <x:c r="E4" s="102" t="str">
        <x:v>PAYOUT MULTIPLIER</x:v>
      </x:c>
      <x:c r="F4" s="102" t="str">
        <x:v>TOTAL PAYOUT</x:v>
      </x:c>
      <x:c r="G4" s="102" t="str">
        <x:v>BOOKINGS CREDIT</x:v>
      </x:c>
      <x:c r="H4" s="102" t="str">
        <x:v>PAYOUT / BOOKINGS</x:v>
      </x:c>
      <x:c r="I4" s="102" t="str">
        <x:v>SHARE OF REPS</x:v>
      </x:c>
      <x:c r="J4" s="102" t="str">
        <x:v>SHARE OF PAYOUT</x:v>
      </x:c>
    </x:row>
    <x:row r="5" ht="15" hidden="0" customHeight="1">
      <x:c r="A5" s="53" t="str">
        <x:v>S01 Maya Chen</x:v>
      </x:c>
      <x:c r="B5" s="54" t="n">
        <x:v>1</x:v>
      </x:c>
      <x:c r="C5" s="56" t="n">
        <x:v>1</x:v>
      </x:c>
      <x:c r="D5" s="55" t="n">
        <x:f>'Role Design'!H5</x:f>
        <x:v>130000</x:v>
      </x:c>
      <x:c r="E5" s="54" t="n">
        <x:f>MIN(IF('Payout Curve'!$B$13&gt;0,'Payout Curve'!$B$13/D5,1E+99),MAX(0,MIN(C5,'Payout Curve'!$B$8)-'Payout Curve'!$B$7)*'Payout Curve'!$B$10+MAX(0,MIN(C5,'Payout Curve'!$B$9)-MAX('Payout Curve'!$B$8,'Payout Curve'!$B$7))*'Payout Curve'!$B$11+MAX(0,C5-MAX('Payout Curve'!$B$9,'Payout Curve'!$B$7))*'Payout Curve'!$B$12)</x:f>
        <x:v>1</x:v>
      </x:c>
      <x:c r="F5" s="57" t="n">
        <x:f>B5*D5*E5</x:f>
        <x:v>130000</x:v>
      </x:c>
      <x:c r="G5" s="57" t="n">
        <x:f>B5*C5*'Role Design'!H5*'Role Design'!I5</x:f>
        <x:v>2960747.6635514023</x:v>
      </x:c>
      <x:c r="H5" s="93" t="n">
        <x:f>IF(G5=0,NA(),F5/G5)</x:f>
        <x:v>0.04390782828282828</x:v>
      </x:c>
      <x:c r="I5" s="93" t="n">
        <x:f>B5/SUM($B$5:$B$13)</x:f>
        <x:v>0.1111111111111111</x:v>
      </x:c>
      <x:c r="J5" s="93" t="n">
        <x:f>F5/SUM($F$5:$F$13)</x:f>
        <x:v>0.13963480128893663</x:v>
      </x:c>
    </x:row>
    <x:row r="6" ht="15" hidden="0" customHeight="1">
      <x:c r="A6" s="53" t="str">
        <x:v>S02 Sam Rivera</x:v>
      </x:c>
      <x:c r="B6" s="54" t="n">
        <x:v>1</x:v>
      </x:c>
      <x:c r="C6" s="56" t="n">
        <x:v>1</x:v>
      </x:c>
      <x:c r="D6" s="55" t="n">
        <x:f>'Role Design'!H5</x:f>
        <x:v>130000</x:v>
      </x:c>
      <x:c r="E6" s="54" t="n">
        <x:f>MIN(IF('Payout Curve'!$B$13&gt;0,'Payout Curve'!$B$13/D6,1E+99),MAX(0,MIN(C6,'Payout Curve'!$B$8)-'Payout Curve'!$B$7)*'Payout Curve'!$B$10+MAX(0,MIN(C6,'Payout Curve'!$B$9)-MAX('Payout Curve'!$B$8,'Payout Curve'!$B$7))*'Payout Curve'!$B$11+MAX(0,C6-MAX('Payout Curve'!$B$9,'Payout Curve'!$B$7))*'Payout Curve'!$B$12)</x:f>
        <x:v>1</x:v>
      </x:c>
      <x:c r="F6" s="57" t="n">
        <x:f>B6*D6*E6</x:f>
        <x:v>130000</x:v>
      </x:c>
      <x:c r="G6" s="57" t="n">
        <x:f>B6*C6*'Role Design'!H5*'Role Design'!I5</x:f>
        <x:v>2960747.6635514023</x:v>
      </x:c>
      <x:c r="H6" s="93" t="n">
        <x:f>IF(G6=0,NA(),F6/G6)</x:f>
        <x:v>0.04390782828282828</x:v>
      </x:c>
      <x:c r="I6" s="93" t="n">
        <x:f>B6/SUM($B$5:$B$13)</x:f>
        <x:v>0.1111111111111111</x:v>
      </x:c>
      <x:c r="J6" s="93" t="n">
        <x:f>F6/SUM($F$5:$F$13)</x:f>
        <x:v>0.13963480128893663</x:v>
      </x:c>
    </x:row>
    <x:row r="7" ht="15" hidden="0" customHeight="1">
      <x:c r="A7" s="53" t="str">
        <x:v>S03 Olivia Brooks</x:v>
      </x:c>
      <x:c r="B7" s="54" t="n">
        <x:v>1</x:v>
      </x:c>
      <x:c r="C7" s="56" t="n">
        <x:v>1</x:v>
      </x:c>
      <x:c r="D7" s="55" t="n">
        <x:f>'Role Design'!H5</x:f>
        <x:v>130000</x:v>
      </x:c>
      <x:c r="E7" s="54" t="n">
        <x:f>MIN(IF('Payout Curve'!$B$13&gt;0,'Payout Curve'!$B$13/D7,1E+99),MAX(0,MIN(C7,'Payout Curve'!$B$8)-'Payout Curve'!$B$7)*'Payout Curve'!$B$10+MAX(0,MIN(C7,'Payout Curve'!$B$9)-MAX('Payout Curve'!$B$8,'Payout Curve'!$B$7))*'Payout Curve'!$B$11+MAX(0,C7-MAX('Payout Curve'!$B$9,'Payout Curve'!$B$7))*'Payout Curve'!$B$12)</x:f>
        <x:v>1</x:v>
      </x:c>
      <x:c r="F7" s="57" t="n">
        <x:f>B7*D7*E7</x:f>
        <x:v>130000</x:v>
      </x:c>
      <x:c r="G7" s="57" t="n">
        <x:f>B7*C7*'Role Design'!H5*'Role Design'!I5</x:f>
        <x:v>2960747.6635514023</x:v>
      </x:c>
      <x:c r="H7" s="93" t="n">
        <x:f>IF(G7=0,NA(),F7/G7)</x:f>
        <x:v>0.04390782828282828</x:v>
      </x:c>
      <x:c r="I7" s="93" t="n">
        <x:f>B7/SUM($B$5:$B$13)</x:f>
        <x:v>0.1111111111111111</x:v>
      </x:c>
      <x:c r="J7" s="93" t="n">
        <x:f>F7/SUM($F$5:$F$13)</x:f>
        <x:v>0.13963480128893663</x:v>
      </x:c>
    </x:row>
    <x:row r="8" ht="15" hidden="0" customHeight="1">
      <x:c r="A8" s="53" t="str">
        <x:v>S04 Ethan Park</x:v>
      </x:c>
      <x:c r="B8" s="54" t="n">
        <x:v>1</x:v>
      </x:c>
      <x:c r="C8" s="56" t="n">
        <x:v>1</x:v>
      </x:c>
      <x:c r="D8" s="55" t="n">
        <x:f>'Role Design'!H5</x:f>
        <x:v>130000</x:v>
      </x:c>
      <x:c r="E8" s="54" t="n">
        <x:f>MIN(IF('Payout Curve'!$B$13&gt;0,'Payout Curve'!$B$13/D8,1E+99),MAX(0,MIN(C8,'Payout Curve'!$B$8)-'Payout Curve'!$B$7)*'Payout Curve'!$B$10+MAX(0,MIN(C8,'Payout Curve'!$B$9)-MAX('Payout Curve'!$B$8,'Payout Curve'!$B$7))*'Payout Curve'!$B$11+MAX(0,C8-MAX('Payout Curve'!$B$9,'Payout Curve'!$B$7))*'Payout Curve'!$B$12)</x:f>
        <x:v>1</x:v>
      </x:c>
      <x:c r="F8" s="57" t="n">
        <x:f>B8*D8*E8</x:f>
        <x:v>130000</x:v>
      </x:c>
      <x:c r="G8" s="57" t="n">
        <x:f>B8*C8*'Role Design'!H5*'Role Design'!I5</x:f>
        <x:v>2960747.6635514023</x:v>
      </x:c>
      <x:c r="H8" s="93" t="n">
        <x:f>IF(G8=0,NA(),F8/G8)</x:f>
        <x:v>0.04390782828282828</x:v>
      </x:c>
      <x:c r="I8" s="93" t="n">
        <x:f>B8/SUM($B$5:$B$13)</x:f>
        <x:v>0.1111111111111111</x:v>
      </x:c>
      <x:c r="J8" s="93" t="n">
        <x:f>F8/SUM($F$5:$F$13)</x:f>
        <x:v>0.13963480128893663</x:v>
      </x:c>
    </x:row>
    <x:row r="9" ht="15" hidden="0" customHeight="1">
      <x:c r="A9" s="53" t="str">
        <x:v>S05 Jordan Lee</x:v>
      </x:c>
      <x:c r="B9" s="54" t="n">
        <x:v>1</x:v>
      </x:c>
      <x:c r="C9" s="56" t="n">
        <x:v>1</x:v>
      </x:c>
      <x:c r="D9" s="55" t="n">
        <x:f>'Role Design'!H6</x:f>
        <x:v>95000</x:v>
      </x:c>
      <x:c r="E9" s="54" t="n">
        <x:f>MIN(IF('Payout Curve'!$B$13&gt;0,'Payout Curve'!$B$13/D9,1E+99),MAX(0,MIN(C9,'Payout Curve'!$B$8)-'Payout Curve'!$B$7)*'Payout Curve'!$B$10+MAX(0,MIN(C9,'Payout Curve'!$B$9)-MAX('Payout Curve'!$B$8,'Payout Curve'!$B$7))*'Payout Curve'!$B$11+MAX(0,C9-MAX('Payout Curve'!$B$9,'Payout Curve'!$B$7))*'Payout Curve'!$B$12)</x:f>
        <x:v>1</x:v>
      </x:c>
      <x:c r="F9" s="57" t="n">
        <x:f>B9*D9*E9</x:f>
        <x:v>95000</x:v>
      </x:c>
      <x:c r="G9" s="57" t="n">
        <x:f>B9*C9*'Role Design'!H6*'Role Design'!I6</x:f>
        <x:v>1850467.2897196263</x:v>
      </x:c>
      <x:c r="H9" s="93" t="n">
        <x:f>IF(G9=0,NA(),F9/G9)</x:f>
        <x:v>0.051338383838383836</x:v>
      </x:c>
      <x:c r="I9" s="93" t="n">
        <x:f>B9/SUM($B$5:$B$13)</x:f>
        <x:v>0.1111111111111111</x:v>
      </x:c>
      <x:c r="J9" s="93" t="n">
        <x:f>F9/SUM($F$5:$F$13)</x:f>
        <x:v>0.10204081632653061</x:v>
      </x:c>
    </x:row>
    <x:row r="10" ht="15" hidden="0" customHeight="1">
      <x:c r="A10" s="53" t="str">
        <x:v>S06 Nia Patel</x:v>
      </x:c>
      <x:c r="B10" s="54" t="n">
        <x:v>1</x:v>
      </x:c>
      <x:c r="C10" s="56" t="n">
        <x:v>1</x:v>
      </x:c>
      <x:c r="D10" s="55" t="n">
        <x:f>'Role Design'!H6</x:f>
        <x:v>95000</x:v>
      </x:c>
      <x:c r="E10" s="54" t="n">
        <x:f>MIN(IF('Payout Curve'!$B$13&gt;0,'Payout Curve'!$B$13/D10,1E+99),MAX(0,MIN(C10,'Payout Curve'!$B$8)-'Payout Curve'!$B$7)*'Payout Curve'!$B$10+MAX(0,MIN(C10,'Payout Curve'!$B$9)-MAX('Payout Curve'!$B$8,'Payout Curve'!$B$7))*'Payout Curve'!$B$11+MAX(0,C10-MAX('Payout Curve'!$B$9,'Payout Curve'!$B$7))*'Payout Curve'!$B$12)</x:f>
        <x:v>1</x:v>
      </x:c>
      <x:c r="F10" s="57" t="n">
        <x:f>B10*D10*E10</x:f>
        <x:v>95000</x:v>
      </x:c>
      <x:c r="G10" s="57" t="n">
        <x:f>B10*C10*'Role Design'!H6*'Role Design'!I6</x:f>
        <x:v>1850467.2897196263</x:v>
      </x:c>
      <x:c r="H10" s="93" t="n">
        <x:f>IF(G10=0,NA(),F10/G10)</x:f>
        <x:v>0.051338383838383836</x:v>
      </x:c>
      <x:c r="I10" s="93" t="n">
        <x:f>B10/SUM($B$5:$B$13)</x:f>
        <x:v>0.1111111111111111</x:v>
      </x:c>
      <x:c r="J10" s="93" t="n">
        <x:f>F10/SUM($F$5:$F$13)</x:f>
        <x:v>0.10204081632653061</x:v>
      </x:c>
    </x:row>
    <x:row r="11" ht="15" hidden="0" customHeight="1">
      <x:c r="A11" s="59" t="str">
        <x:v>S07 Priya Shah</x:v>
      </x:c>
      <x:c r="B11" s="60" t="n">
        <x:v>1</x:v>
      </x:c>
      <x:c r="C11" s="62" t="n">
        <x:v>1</x:v>
      </x:c>
      <x:c r="D11" s="61" t="n">
        <x:f>'Role Design'!H6</x:f>
        <x:v>95000</x:v>
      </x:c>
      <x:c r="E11" s="60" t="n">
        <x:f>MIN(IF('Payout Curve'!$B$13&gt;0,'Payout Curve'!$B$13/D11,1E+99),MAX(0,MIN(C11,'Payout Curve'!$B$8)-'Payout Curve'!$B$7)*'Payout Curve'!$B$10+MAX(0,MIN(C11,'Payout Curve'!$B$9)-MAX('Payout Curve'!$B$8,'Payout Curve'!$B$7))*'Payout Curve'!$B$11+MAX(0,C11-MAX('Payout Curve'!$B$9,'Payout Curve'!$B$7))*'Payout Curve'!$B$12)</x:f>
        <x:v>1</x:v>
      </x:c>
      <x:c r="F11" s="63" t="n">
        <x:f>B11*D11*E11</x:f>
        <x:v>95000</x:v>
      </x:c>
      <x:c r="G11" s="63" t="n">
        <x:f>B11*C11*'Role Design'!H6*'Role Design'!I6</x:f>
        <x:v>1850467.2897196263</x:v>
      </x:c>
      <x:c r="H11" s="94" t="n">
        <x:f>IF(G11=0,NA(),F11/G11)</x:f>
        <x:v>0.051338383838383836</x:v>
      </x:c>
      <x:c r="I11" s="94" t="n">
        <x:f>B11/SUM($B$5:$B$13)</x:f>
        <x:v>0.1111111111111111</x:v>
      </x:c>
      <x:c r="J11" s="94" t="n">
        <x:f>F11/SUM($F$5:$F$13)</x:f>
        <x:v>0.10204081632653061</x:v>
      </x:c>
    </x:row>
    <x:row r="12" ht="15" hidden="0" customHeight="1">
      <x:c r="A12" s="15" t="str">
        <x:v>S08 Avery Morgan</x:v>
      </x:c>
      <x:c r="B12" s="15" t="n">
        <x:v>1</x:v>
      </x:c>
      <x:c r="C12" s="105" t="n">
        <x:v>1</x:v>
      </x:c>
      <x:c r="D12" s="106" t="n">
        <x:f>'Role Design'!H7</x:f>
        <x:v>63000</x:v>
      </x:c>
      <x:c r="E12" s="15" t="n">
        <x:f>MIN(IF('Payout Curve'!$B$13&gt;0,'Payout Curve'!$B$13/D12,1E+99),MAX(0,MIN(C12,'Payout Curve'!$B$8)-'Payout Curve'!$B$7)*'Payout Curve'!$B$10+MAX(0,MIN(C12,'Payout Curve'!$B$9)-MAX('Payout Curve'!$B$8,'Payout Curve'!$B$7))*'Payout Curve'!$B$11+MAX(0,C12-MAX('Payout Curve'!$B$9,'Payout Curve'!$B$7))*'Payout Curve'!$B$12)</x:f>
        <x:v>1</x:v>
      </x:c>
      <x:c r="F12" s="106" t="n">
        <x:f>B12*D12*E12</x:f>
        <x:v>63000</x:v>
      </x:c>
      <x:c r="G12" s="106" t="n">
        <x:f>B12*C12*'Role Design'!H7*'Role Design'!I7</x:f>
        <x:v>1202803.7383177571</x:v>
      </x:c>
      <x:c r="H12" s="108" t="n">
        <x:f>IF(G12=0,NA(),F12/G12)</x:f>
        <x:v>0.05237762237762237</x:v>
      </x:c>
      <x:c r="I12" s="108" t="n">
        <x:f>B12/SUM($B$5:$B$13)</x:f>
        <x:v>0.1111111111111111</x:v>
      </x:c>
      <x:c r="J12" s="108" t="n">
        <x:f>F12/SUM($F$5:$F$13)</x:f>
        <x:v>0.06766917293233082</x:v>
      </x:c>
    </x:row>
    <x:row r="13" ht="15" hidden="0" customHeight="1">
      <x:c r="A13" s="15" t="str">
        <x:v>S09 Theo Brooks</x:v>
      </x:c>
      <x:c r="B13" s="15" t="n">
        <x:v>1</x:v>
      </x:c>
      <x:c r="C13" s="105" t="n">
        <x:v>1</x:v>
      </x:c>
      <x:c r="D13" s="106" t="n">
        <x:f>'Role Design'!H7</x:f>
        <x:v>63000</x:v>
      </x:c>
      <x:c r="E13" s="15" t="n">
        <x:f>MIN(IF('Payout Curve'!$B$13&gt;0,'Payout Curve'!$B$13/D13,1E+99),MAX(0,MIN(C13,'Payout Curve'!$B$8)-'Payout Curve'!$B$7)*'Payout Curve'!$B$10+MAX(0,MIN(C13,'Payout Curve'!$B$9)-MAX('Payout Curve'!$B$8,'Payout Curve'!$B$7))*'Payout Curve'!$B$11+MAX(0,C13-MAX('Payout Curve'!$B$9,'Payout Curve'!$B$7))*'Payout Curve'!$B$12)</x:f>
        <x:v>1</x:v>
      </x:c>
      <x:c r="F13" s="106" t="n">
        <x:f>B13*D13*E13</x:f>
        <x:v>63000</x:v>
      </x:c>
      <x:c r="G13" s="106" t="n">
        <x:f>B13*C13*'Role Design'!H7*'Role Design'!I7</x:f>
        <x:v>1202803.7383177571</x:v>
      </x:c>
      <x:c r="H13" s="108" t="n">
        <x:f>IF(G13=0,NA(),F13/G13)</x:f>
        <x:v>0.05237762237762237</x:v>
      </x:c>
      <x:c r="I13" s="108" t="n">
        <x:f>B13/SUM($B$5:$B$13)</x:f>
        <x:v>0.1111111111111111</x:v>
      </x:c>
      <x:c r="J13" s="108" t="n">
        <x:f>F13/SUM($F$5:$F$13)</x:f>
        <x:v>0.06766917293233082</x:v>
      </x:c>
    </x:row>
    <x:row r="14" ht="15" hidden="0" customHeight="1">
      <x:c r="A14" s="119" t="str">
        <x:v>TOTAL</x:v>
      </x:c>
      <x:c r="B14" s="119" t="n">
        <x:f>SUM(B5:B13)</x:f>
        <x:v>9</x:v>
      </x:c>
      <x:c r="C14" s="119"/>
      <x:c r="D14" s="119"/>
      <x:c r="E14" s="119"/>
      <x:c r="F14" s="120" t="n">
        <x:f>SUM(F5:F13)</x:f>
        <x:v>931000</x:v>
      </x:c>
      <x:c r="G14" s="120" t="n">
        <x:f>SUM(G5:G13)</x:f>
        <x:v>19800000.000000004</x:v>
      </x:c>
      <x:c r="H14" s="121" t="n">
        <x:f>F14/G14</x:f>
        <x:v>0.04702020202020201</x:v>
      </x:c>
      <x:c r="I14" s="121" t="n">
        <x:f>SUM(I5:I13)</x:f>
        <x:v>1.0000000000000002</x:v>
      </x:c>
      <x:c r="J14" s="121" t="n">
        <x:f>SUM(J5:J13)</x:f>
        <x:v>1</x:v>
      </x:c>
    </x:row>
    <x:row r="16">
      <x:c r="A16" t="str">
        <x:v>FY2027-2026-09-16 synthetic nine-seller baseline. At 100% attainment, target incentive totals $931,000. Salary, benefits and other cost are excluded.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10" hidden="0" customWidth="1"/>
    <x:col min="3" max="3" width="12.220000267028809" hidden="0" customWidth="1"/>
    <x:col min="4" max="4" width="13.329999923706055" hidden="0" customWidth="1"/>
    <x:col min="5" max="5" width="13.329999923706055" hidden="0" customWidth="1"/>
    <x:col min="6" max="6" width="11.109999656677246" hidden="0" customWidth="1"/>
    <x:col min="7" max="7" width="13.329999923706055" hidden="0" customWidth="1"/>
    <x:col min="8" max="8" width="13.329999923706055" hidden="0" customWidth="1"/>
    <x:col min="9" max="9" width="20.559999465942383" hidden="0" customWidth="1"/>
    <x:col min="10" max="10" width="22.219999313354492" hidden="0" customWidth="1"/>
  </x:cols>
  <x:sheetData>
    <x:row r="1" ht="15" hidden="0" customHeight="1">
      <x:c r="A1" s="101" t="str">
        <x:v>Scenario Comparison</x:v>
      </x:c>
      <x:c r="B1" s="15"/>
      <x:c r="C1" s="15"/>
      <x:c r="D1" s="15"/>
      <x:c r="E1" s="15"/>
      <x:c r="F1" s="15"/>
      <x:c r="G1" s="15"/>
      <x:c r="H1" s="15"/>
      <x:c r="I1" s="15"/>
      <x:c r="J1" s="15"/>
    </x:row>
    <x:row r="2" ht="15" hidden="0" customHeight="1">
      <x:c r="A2" s="16" t="str">
        <x:v>Illustrative policy examples only; fixed scenario costs do not recalculate from the nine-seller Cost Model.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  <x:c r="I3" s="15"/>
      <x:c r="J3" s="15"/>
    </x:row>
    <x:row r="4" ht="21.600000381469727" hidden="0" customHeight="1">
      <x:c r="A4" s="102" t="str">
        <x:v>SCENARIO</x:v>
      </x:c>
      <x:c r="B4" s="102" t="str">
        <x:v>THRESHOLD</x:v>
      </x:c>
      <x:c r="C4" s="102" t="str">
        <x:v>TARGET MULTIPLIER</x:v>
      </x:c>
      <x:c r="D4" s="102" t="str">
        <x:v>120% MULTIPLIER</x:v>
      </x:c>
      <x:c r="E4" s="102" t="str">
        <x:v>150% MULTIPLIER</x:v>
      </x:c>
      <x:c r="F4" s="102" t="str">
        <x:v>CAP</x:v>
      </x:c>
      <x:c r="G4" s="102" t="str">
        <x:v>EXPECTED PAYOUT</x:v>
      </x:c>
      <x:c r="H4" s="102" t="str">
        <x:v>PAYOUT / BOOKINGS</x:v>
      </x:c>
      <x:c r="I4" s="102" t="str">
        <x:v>BEHAVIOR RISK</x:v>
      </x:c>
      <x:c r="J4" s="102" t="str">
        <x:v>RECOMMENDATION</x:v>
      </x:c>
    </x:row>
    <x:row r="5" ht="21.600000381469727" hidden="0" customHeight="1">
      <x:c r="A5" s="53" t="str">
        <x:v>A. Simple uncapped</x:v>
      </x:c>
      <x:c r="B5" s="56" t="n">
        <x:v>0</x:v>
      </x:c>
      <x:c r="C5" s="54" t="n">
        <x:v>1</x:v>
      </x:c>
      <x:c r="D5" s="54" t="n">
        <x:v>1.25</x:v>
      </x:c>
      <x:c r="E5" s="54" t="n">
        <x:v>1.5</x:v>
      </x:c>
      <x:c r="F5" s="55" t="n">
        <x:v>0</x:v>
      </x:c>
      <x:c r="G5" s="55" t="n">
        <x:v>1180000</x:v>
      </x:c>
      <x:c r="H5" s="99" t="n">
        <x:v>0.056</x:v>
      </x:c>
      <x:c r="I5" s="54" t="str">
        <x:v>Low complexity; moderate upside</x:v>
      </x:c>
      <x:c r="J5" s="54" t="str">
        <x:v>Baseline</x:v>
      </x:c>
    </x:row>
    <x:row r="6" ht="21.600000381469727" hidden="0" customHeight="1">
      <x:c r="A6" s="53" t="str">
        <x:v>B. 50% threshold</x:v>
      </x:c>
      <x:c r="B6" s="56" t="n">
        <x:v>0.5</x:v>
      </x:c>
      <x:c r="C6" s="54" t="n">
        <x:v>1</x:v>
      </x:c>
      <x:c r="D6" s="54" t="n">
        <x:v>1.25</x:v>
      </x:c>
      <x:c r="E6" s="54" t="n">
        <x:v>1.5</x:v>
      </x:c>
      <x:c r="F6" s="55" t="n">
        <x:v>0</x:v>
      </x:c>
      <x:c r="G6" s="55" t="n">
        <x:v>1040000</x:v>
      </x:c>
      <x:c r="H6" s="99" t="n">
        <x:v>0.049</x:v>
      </x:c>
      <x:c r="I6" s="54" t="str">
        <x:v>Cliff and sandbagging risk</x:v>
      </x:c>
      <x:c r="J6" s="54" t="str">
        <x:v>Use only for assured revenue roles</x:v>
      </x:c>
    </x:row>
    <x:row r="7" ht="21.600000381469727" hidden="0" customHeight="1">
      <x:c r="A7" s="53" t="str">
        <x:v>C. Aggressive upside</x:v>
      </x:c>
      <x:c r="B7" s="56" t="n">
        <x:v>0</x:v>
      </x:c>
      <x:c r="C7" s="54" t="n">
        <x:v>1</x:v>
      </x:c>
      <x:c r="D7" s="54" t="n">
        <x:v>1.5</x:v>
      </x:c>
      <x:c r="E7" s="54" t="n">
        <x:v>2.25</x:v>
      </x:c>
      <x:c r="F7" s="55" t="n">
        <x:v>0</x:v>
      </x:c>
      <x:c r="G7" s="55" t="n">
        <x:v>1450000</x:v>
      </x:c>
      <x:c r="H7" s="99" t="n">
        <x:v>0.069</x:v>
      </x:c>
      <x:c r="I7" s="54" t="str">
        <x:v>Higher tail cost</x:v>
      </x:c>
      <x:c r="J7" s="54" t="str">
        <x:v>Use when growth and quotas are credible</x:v>
      </x:c>
    </x:row>
    <x:row r="8" ht="21.600000381469727" hidden="0" customHeight="1">
      <x:c r="A8" s="53" t="str">
        <x:v>D. Capped</x:v>
      </x:c>
      <x:c r="B8" s="56" t="n">
        <x:v>0</x:v>
      </x:c>
      <x:c r="C8" s="54" t="n">
        <x:v>1</x:v>
      </x:c>
      <x:c r="D8" s="54" t="n">
        <x:v>1.25</x:v>
      </x:c>
      <x:c r="E8" s="54" t="n">
        <x:v>1.5</x:v>
      </x:c>
      <x:c r="F8" s="55" t="n">
        <x:v>250000</x:v>
      </x:c>
      <x:c r="G8" s="55" t="n">
        <x:v>1090000</x:v>
      </x:c>
      <x:c r="H8" s="99" t="n">
        <x:v>0.052</x:v>
      </x:c>
      <x:c r="I8" s="54" t="str">
        <x:v>Top performers may defer deals</x:v>
      </x:c>
      <x:c r="J8" s="54" t="str">
        <x:v>Avoid unless risk is extraordinary</x:v>
      </x:c>
    </x:row>
    <x:row r="9" ht="15" hidden="0" customHeight="1">
      <x:c r="A9" s="59" t="str">
        <x:v>E. Margin gate</x:v>
      </x:c>
      <x:c r="B9" s="62" t="n">
        <x:v>0</x:v>
      </x:c>
      <x:c r="C9" s="60" t="n">
        <x:v>1</x:v>
      </x:c>
      <x:c r="D9" s="60" t="n">
        <x:v>1.25</x:v>
      </x:c>
      <x:c r="E9" s="60" t="n">
        <x:v>1.5</x:v>
      </x:c>
      <x:c r="F9" s="61" t="n">
        <x:v>0</x:v>
      </x:c>
      <x:c r="G9" s="61" t="n">
        <x:v>1120000</x:v>
      </x:c>
      <x:c r="H9" s="100" t="n">
        <x:v>0.053</x:v>
      </x:c>
      <x:c r="I9" s="60" t="str">
        <x:v>May complicate selling</x:v>
      </x:c>
      <x:c r="J9" s="60" t="str">
        <x:v>Use only with reliable margin data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780000686645508" hidden="0" customWidth="1"/>
    <x:col min="2" max="2" width="16.110000610351562" hidden="0" customWidth="1"/>
    <x:col min="3" max="3" width="12.220000267028809" hidden="0" customWidth="1"/>
    <x:col min="4" max="4" width="23.329999923706055" hidden="0" customWidth="1"/>
    <x:col min="5" max="5" width="11.109999656677246" hidden="0" customWidth="1"/>
    <x:col min="6" max="6" width="22.219999313354492" hidden="0" customWidth="1"/>
    <x:col min="7" max="7" width="19.440000534057617" hidden="0" customWidth="1"/>
    <x:col min="8" max="8" width="20" hidden="0" customWidth="1"/>
  </x:cols>
  <x:sheetData>
    <x:row r="1" ht="15" hidden="0" customHeight="1">
      <x:c r="A1" s="101" t="str">
        <x:v>Governance &amp; Launch Readiness</x:v>
      </x:c>
      <x:c r="B1" s="15"/>
      <x:c r="C1" s="15"/>
      <x:c r="D1" s="15"/>
      <x:c r="E1" s="15"/>
      <x:c r="F1" s="15"/>
      <x:c r="G1" s="15"/>
      <x:c r="H1" s="15"/>
    </x:row>
    <x:row r="2" ht="15" hidden="0" customHeight="1">
      <x:c r="A2" s="16" t="str">
        <x:v>A plan is not ready when the formula works; it is ready when policy, data, ownership, communication, and dispute handling work.</x:v>
      </x:c>
      <x:c r="B2" s="15"/>
      <x:c r="C2" s="15"/>
      <x:c r="D2" s="15"/>
      <x:c r="E2" s="15"/>
      <x:c r="F2" s="15"/>
      <x:c r="G2" s="15"/>
      <x:c r="H2" s="15"/>
    </x:row>
    <x:row r="3" ht="15" hidden="0" customHeight="1">
      <x:c r="A3" s="15"/>
      <x:c r="B3" s="15"/>
      <x:c r="C3" s="15"/>
      <x:c r="D3" s="15"/>
      <x:c r="E3" s="15"/>
      <x:c r="F3" s="15"/>
      <x:c r="G3" s="15"/>
      <x:c r="H3" s="15"/>
    </x:row>
    <x:row r="4" ht="15" hidden="0" customHeight="1">
      <x:c r="A4" s="102" t="str">
        <x:v>CONTROL</x:v>
      </x:c>
      <x:c r="B4" s="102" t="str">
        <x:v>OWNER</x:v>
      </x:c>
      <x:c r="C4" s="102" t="str">
        <x:v>MILESTONE</x:v>
      </x:c>
      <x:c r="D4" s="102" t="str">
        <x:v>EVIDENCE</x:v>
      </x:c>
      <x:c r="E4" s="102" t="str">
        <x:v>STATUS</x:v>
      </x:c>
      <x:c r="F4" s="102" t="str">
        <x:v>RISK IF OPEN</x:v>
      </x:c>
      <x:c r="G4" s="102" t="str">
        <x:v>DECISION GATE</x:v>
      </x:c>
      <x:c r="H4" s="102" t="str">
        <x:v>NOTES</x:v>
      </x:c>
    </x:row>
    <x:row r="5" ht="15" hidden="0" customHeight="1">
      <x:c r="A5" s="53" t="str">
        <x:v>Job architecture approved</x:v>
      </x:c>
      <x:c r="B5" s="54" t="str">
        <x:v>CRO + HR</x:v>
      </x:c>
      <x:c r="C5" s="54" t="str">
        <x:v>T-16 weeks</x:v>
      </x:c>
      <x:c r="D5" s="54" t="str">
        <x:v>Role missions and eligibility</x:v>
      </x:c>
      <x:c r="E5" s="54" t="str">
        <x:v>Complete</x:v>
      </x:c>
      <x:c r="F5" s="54" t="str">
        <x:v>Plan complexity</x:v>
      </x:c>
      <x:c r="G5" s="54" t="str">
        <x:v>Design may begin</x:v>
      </x:c>
      <x:c r="H5" s="54" t="str"/>
    </x:row>
    <x:row r="6" ht="15" hidden="0" customHeight="1">
      <x:c r="A6" s="53" t="str">
        <x:v>Measures and weights approved</x:v>
      </x:c>
      <x:c r="B6" s="54" t="str">
        <x:v>CRO + Finance</x:v>
      </x:c>
      <x:c r="C6" s="54" t="str">
        <x:v>T-12 weeks</x:v>
      </x:c>
      <x:c r="D6" s="54" t="str">
        <x:v>One to three measures per role</x:v>
      </x:c>
      <x:c r="E6" s="54" t="str">
        <x:v>Complete</x:v>
      </x:c>
      <x:c r="F6" s="54" t="str">
        <x:v>Conflicting incentives</x:v>
      </x:c>
      <x:c r="G6" s="54" t="str">
        <x:v>Mechanics may begin</x:v>
      </x:c>
      <x:c r="H6" s="54" t="str"/>
    </x:row>
    <x:row r="7" ht="15" hidden="0" customHeight="1">
      <x:c r="A7" s="53" t="str">
        <x:v>Quota methodology approved</x:v>
      </x:c>
      <x:c r="B7" s="54" t="str">
        <x:v>Finance + RevOps</x:v>
      </x:c>
      <x:c r="C7" s="54" t="str">
        <x:v>T-10 weeks</x:v>
      </x:c>
      <x:c r="D7" s="54" t="str">
        <x:v>Capacity and territory reconciliation</x:v>
      </x:c>
      <x:c r="E7" s="54" t="str">
        <x:v>In progress</x:v>
      </x:c>
      <x:c r="F7" s="54" t="str">
        <x:v>Unfair targets</x:v>
      </x:c>
      <x:c r="G7" s="54" t="str">
        <x:v>Cost model may begin</x:v>
      </x:c>
      <x:c r="H7" s="54" t="str"/>
    </x:row>
    <x:row r="8" ht="21.600000381469727" hidden="0" customHeight="1">
      <x:c r="A8" s="53" t="str">
        <x:v>Crediting rules approved</x:v>
      </x:c>
      <x:c r="B8" s="54" t="str">
        <x:v>CRO + Finance</x:v>
      </x:c>
      <x:c r="C8" s="54" t="str">
        <x:v>T-8 weeks</x:v>
      </x:c>
      <x:c r="D8" s="54" t="str">
        <x:v>Signed policy matrix</x:v>
      </x:c>
      <x:c r="E8" s="54" t="str">
        <x:v>Open</x:v>
      </x:c>
      <x:c r="F8" s="54" t="str">
        <x:v>Disputes and double credit</x:v>
      </x:c>
      <x:c r="G8" s="54" t="str">
        <x:v>System configuration blocked</x:v>
      </x:c>
      <x:c r="H8" s="54" t="str"/>
    </x:row>
    <x:row r="9" ht="15" hidden="0" customHeight="1">
      <x:c r="A9" s="53" t="str">
        <x:v>Payout curve costed</x:v>
      </x:c>
      <x:c r="B9" s="54" t="str">
        <x:v>Finance</x:v>
      </x:c>
      <x:c r="C9" s="54" t="str">
        <x:v>T-8 weeks</x:v>
      </x:c>
      <x:c r="D9" s="54" t="str">
        <x:v>Attainment distribution scenarios</x:v>
      </x:c>
      <x:c r="E9" s="54" t="str">
        <x:v>Complete</x:v>
      </x:c>
      <x:c r="F9" s="54" t="str">
        <x:v>Budget overrun</x:v>
      </x:c>
      <x:c r="G9" s="54" t="str">
        <x:v>Executive approval</x:v>
      </x:c>
      <x:c r="H9" s="54" t="str"/>
    </x:row>
    <x:row r="10" ht="15" hidden="0" customHeight="1">
      <x:c r="A10" s="53" t="str">
        <x:v>Ramp / leave / transfer policy</x:v>
      </x:c>
      <x:c r="B10" s="54" t="str">
        <x:v>HR + Finance</x:v>
      </x:c>
      <x:c r="C10" s="54" t="str">
        <x:v>T-7 weeks</x:v>
      </x:c>
      <x:c r="D10" s="54" t="str">
        <x:v>Employment-event rules</x:v>
      </x:c>
      <x:c r="E10" s="54" t="str">
        <x:v>Open</x:v>
      </x:c>
      <x:c r="F10" s="54" t="str">
        <x:v>Inconsistent treatment</x:v>
      </x:c>
      <x:c r="G10" s="54" t="str">
        <x:v>Plan document blocked</x:v>
      </x:c>
      <x:c r="H10" s="54" t="str"/>
    </x:row>
    <x:row r="11" ht="15" hidden="0" customHeight="1">
      <x:c r="A11" s="53" t="str">
        <x:v>CRM fields and data tested</x:v>
      </x:c>
      <x:c r="B11" s="54" t="str">
        <x:v>RevOps + Systems</x:v>
      </x:c>
      <x:c r="C11" s="54" t="str">
        <x:v>T-6 weeks</x:v>
      </x:c>
      <x:c r="D11" s="54" t="str">
        <x:v>Parallel-calculation results</x:v>
      </x:c>
      <x:c r="E11" s="54" t="str">
        <x:v>Open</x:v>
      </x:c>
      <x:c r="F11" s="54" t="str">
        <x:v>Incorrect payouts</x:v>
      </x:c>
      <x:c r="G11" s="54" t="str">
        <x:v>Launch blocked</x:v>
      </x:c>
      <x:c r="H11" s="54" t="str"/>
    </x:row>
    <x:row r="12" ht="15" hidden="0" customHeight="1">
      <x:c r="A12" s="53" t="str">
        <x:v>Legal and payroll review</x:v>
      </x:c>
      <x:c r="B12" s="54" t="str">
        <x:v>Legal + Payroll</x:v>
      </x:c>
      <x:c r="C12" s="54" t="str">
        <x:v>T-5 weeks</x:v>
      </x:c>
      <x:c r="D12" s="54" t="str">
        <x:v>Jurisdiction review</x:v>
      </x:c>
      <x:c r="E12" s="54" t="str">
        <x:v>Open</x:v>
      </x:c>
      <x:c r="F12" s="54" t="str">
        <x:v>Compliance exposure</x:v>
      </x:c>
      <x:c r="G12" s="54" t="str">
        <x:v>Launch blocked</x:v>
      </x:c>
      <x:c r="H12" s="54" t="str"/>
    </x:row>
    <x:row r="13" ht="15" hidden="0" customHeight="1">
      <x:c r="A13" s="53" t="str">
        <x:v>Manager enablement</x:v>
      </x:c>
      <x:c r="B13" s="54" t="str">
        <x:v>Sales Enablement</x:v>
      </x:c>
      <x:c r="C13" s="54" t="str">
        <x:v>T-3 weeks</x:v>
      </x:c>
      <x:c r="D13" s="54" t="str">
        <x:v>Manager certification</x:v>
      </x:c>
      <x:c r="E13" s="54" t="str">
        <x:v>Open</x:v>
      </x:c>
      <x:c r="F13" s="54" t="str">
        <x:v>Poor adoption</x:v>
      </x:c>
      <x:c r="G13" s="54" t="str">
        <x:v>Seller launch blocked</x:v>
      </x:c>
      <x:c r="H13" s="54" t="str"/>
    </x:row>
    <x:row r="14" ht="21.600000381469727" hidden="0" customHeight="1">
      <x:c r="A14" s="53" t="str">
        <x:v>Seller communication and acknowledgment</x:v>
      </x:c>
      <x:c r="B14" s="54" t="str">
        <x:v>Sales Leadership</x:v>
      </x:c>
      <x:c r="C14" s="54" t="str">
        <x:v>T-2 weeks</x:v>
      </x:c>
      <x:c r="D14" s="54" t="str">
        <x:v>Signed plan documents</x:v>
      </x:c>
      <x:c r="E14" s="54" t="str">
        <x:v>Open</x:v>
      </x:c>
      <x:c r="F14" s="54" t="str">
        <x:v>Trust and disputes</x:v>
      </x:c>
      <x:c r="G14" s="54" t="str">
        <x:v>Effective date blocked</x:v>
      </x:c>
      <x:c r="H14" s="54" t="str"/>
    </x:row>
    <x:row r="15" ht="15" hidden="0" customHeight="1">
      <x:c r="A15" s="53" t="str">
        <x:v>First payroll reconciliation</x:v>
      </x:c>
      <x:c r="B15" s="54" t="str">
        <x:v>Finance + RevOps</x:v>
      </x:c>
      <x:c r="C15" s="54" t="str">
        <x:v>T+1 cycle</x:v>
      </x:c>
      <x:c r="D15" s="54" t="str">
        <x:v>Shadow calculation vs payroll</x:v>
      </x:c>
      <x:c r="E15" s="54" t="str">
        <x:v>Open</x:v>
      </x:c>
      <x:c r="F15" s="54" t="str">
        <x:v>Payment errors</x:v>
      </x:c>
      <x:c r="G15" s="54" t="str">
        <x:v>Stabilization blocked</x:v>
      </x:c>
      <x:c r="H15" s="54" t="str"/>
    </x:row>
    <x:row r="16" ht="21.600000381469727" hidden="0" customHeight="1">
      <x:c r="A16" s="59" t="str">
        <x:v>Quarterly effectiveness review</x:v>
      </x:c>
      <x:c r="B16" s="60" t="str">
        <x:v>Comp Committee</x:v>
      </x:c>
      <x:c r="C16" s="60" t="str">
        <x:v>Quarterly</x:v>
      </x:c>
      <x:c r="D16" s="60" t="str">
        <x:v>Attainment, cost, behavior, disputes</x:v>
      </x:c>
      <x:c r="E16" s="60" t="str">
        <x:v>Open</x:v>
      </x:c>
      <x:c r="F16" s="60" t="str">
        <x:v>Plan drift</x:v>
      </x:c>
      <x:c r="G16" s="60" t="str">
        <x:v>Change-control decision</x:v>
      </x:c>
      <x:c r="H16" s="60" t="str"/>
    </x:row>
  </x:sheetData>
  <x:mergeCells>
    <x:mergeCell ref="A1:H1"/>
    <x:mergeCell ref="A2:H2"/>
  </x:mergeCells>
  <x:dataValidations count="1">
    <x:dataValidation type="list" sqref="E5:E16">
      <x:formula1>"Complete,In progress,Open,N/A"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1.110000610351562" hidden="0" customWidth="1"/>
    <x:col min="3" max="3" width="42.220001220703125" hidden="0" customWidth="1"/>
    <x:col min="4" max="4" width="24.440000534057617" hidden="0" customWidth="1"/>
  </x:cols>
  <x:sheetData>
    <x:row r="1" ht="15" hidden="0" customHeight="1">
      <x:c r="A1" s="101" t="str">
        <x:v>Sources</x:v>
      </x:c>
      <x:c r="B1" s="15"/>
      <x:c r="C1" s="15"/>
      <x:c r="D1" s="15"/>
    </x:row>
    <x:row r="2" ht="15" hidden="0" customHeight="1">
      <x:c r="A2" s="16" t="str">
        <x:v>Current references used to define the model and operating guide.</x:v>
      </x:c>
      <x:c r="B2" s="15"/>
      <x:c r="C2" s="15"/>
      <x:c r="D2" s="15"/>
    </x:row>
    <x:row r="3" ht="15" hidden="0" customHeight="1">
      <x:c r="A3" s="15"/>
      <x:c r="B3" s="15"/>
      <x:c r="C3" s="15"/>
      <x:c r="D3" s="15"/>
    </x:row>
    <x:row r="4" ht="15" hidden="0" customHeight="1">
      <x:c r="A4" s="102" t="str">
        <x:v>SOURCE</x:v>
      </x:c>
      <x:c r="B4" s="102" t="str">
        <x:v>TOPIC</x:v>
      </x:c>
      <x:c r="C4" s="102" t="str">
        <x:v>URL</x:v>
      </x:c>
      <x:c r="D4" s="102" t="str">
        <x:v>USE IN MODEL</x:v>
      </x:c>
    </x:row>
    <x:row r="5" ht="21.600000381469727" hidden="0" customHeight="1">
      <x:c r="A5" s="53" t="str">
        <x:v>WorldatWork</x:v>
      </x:c>
      <x:c r="B5" s="53" t="str">
        <x:v>Pay mix, measures, mechanical plan elements</x:v>
      </x:c>
      <x:c r="C5" s="53" t="str">
        <x:v>https://worldatwork.org/publications/workspan-daily/6-keys-to-help-you-design-sales-comp-plans-like-a-pro</x:v>
      </x:c>
      <x:c r="D5" s="53" t="str">
        <x:v>Role design, measures, mechanics</x:v>
      </x:c>
    </x:row>
    <x:row r="6" ht="21.600000381469727" hidden="0" customHeight="1">
      <x:c r="A6" s="53" t="str">
        <x:v>WorldatWork</x:v>
      </x:c>
      <x:c r="B6" s="53" t="str">
        <x:v>Individual vs team measures</x:v>
      </x:c>
      <x:c r="C6" s="53" t="str">
        <x:v>https://worldatwork.org/publications/workspan-daily/sales-comp-considerations-choosing-between-individual-team-measures</x:v>
      </x:c>
      <x:c r="D6" s="53" t="str">
        <x:v>Measurement level</x:v>
      </x:c>
    </x:row>
    <x:row r="7" ht="21.600000381469727" hidden="0" customHeight="1">
      <x:c r="A7" s="53" t="str">
        <x:v>WorldatWork</x:v>
      </x:c>
      <x:c r="B7" s="53" t="str">
        <x:v>Pay-for-performance and job clarity</x:v>
      </x:c>
      <x:c r="C7" s="53" t="str">
        <x:v>https://worldatwork.org/publications/workspan-daily/the-power-of-pay-for-performance-sales-compensation-plans</x:v>
      </x:c>
      <x:c r="D7" s="53" t="str">
        <x:v>Role design before plan design</x:v>
      </x:c>
    </x:row>
    <x:row r="8" ht="21.600000381469727" hidden="0" customHeight="1">
      <x:c r="A8" s="53" t="str">
        <x:v>Alexander Group</x:v>
      </x:c>
      <x:c r="B8" s="53" t="str">
        <x:v>Threshold cost and design</x:v>
      </x:c>
      <x:c r="C8" s="53" t="str">
        <x:v>https://www.alexandergroup.com/insights/sales-compensation-careful-about-that-threshold/</x:v>
      </x:c>
      <x:c r="D8" s="53" t="str">
        <x:v>Payout curve and scenarios</x:v>
      </x:c>
    </x:row>
    <x:row r="9" ht="21.600000381469727" hidden="0" customHeight="1">
      <x:c r="A9" s="53" t="str">
        <x:v>Alexander Group</x:v>
      </x:c>
      <x:c r="B9" s="53" t="str">
        <x:v>Plan consistency goalposts</x:v>
      </x:c>
      <x:c r="C9" s="53" t="str">
        <x:v>https://www.alexandergroup.com/insights/create-design-goalposts-to-manage-sales-compensation-plan-consistency/</x:v>
      </x:c>
      <x:c r="D9" s="53" t="str">
        <x:v>Governance</x:v>
      </x:c>
    </x:row>
    <x:row r="10" ht="21.600000381469727" hidden="0" customHeight="1">
      <x:c r="A10" s="53" t="str">
        <x:v>Alexander Group</x:v>
      </x:c>
      <x:c r="B10" s="53" t="str">
        <x:v>Linked measures and gates</x:v>
      </x:c>
      <x:c r="C10" s="53" t="str">
        <x:v>https://www.alexandergroup.com/insights/sales-compensation-linked-formula-design/</x:v>
      </x:c>
      <x:c r="D10" s="53" t="str">
        <x:v>Strategic gates</x:v>
      </x:c>
    </x:row>
    <x:row r="11" ht="21.600000381469727" hidden="0" customHeight="1">
      <x:c r="A11" s="53" t="str">
        <x:v>CaptivateIQ</x:v>
      </x:c>
      <x:c r="B11" s="53" t="str">
        <x:v>Ramp, draws, rules, and transparency</x:v>
      </x:c>
      <x:c r="C11" s="53" t="str">
        <x:v>https://www.captivateiq.com/blog/enterprise-sales-incentive-plan</x:v>
      </x:c>
      <x:c r="D11" s="53" t="str">
        <x:v>Ramp and governance</x:v>
      </x:c>
    </x:row>
    <x:row r="12" ht="15" hidden="0" customHeight="1">
      <x:c r="A12" s="59" t="str">
        <x:v>QuotaPath</x:v>
      </x:c>
      <x:c r="B12" s="59" t="str">
        <x:v>Accelerators and payout tiers</x:v>
      </x:c>
      <x:c r="C12" s="59" t="str">
        <x:v>https://www.quotapath.com/blog/motivational-accelerator-plans/</x:v>
      </x:c>
      <x:c r="D12" s="59" t="str">
        <x:v>Payout scenarios</x:v>
      </x:c>
    </x:row>
  </x:sheetData>
  <x:mergeCells>
    <x:mergeCell ref="A1:D1"/>
    <x:mergeCell ref="A2:D2"/>
  </x:mergeCells>
  <x:pageMargins left="0.7" right="0.7" top="0.75" bottom="0.75" header="0.3" footer="0.3"/>
</x:worksheet>
</file>